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Clerk\Desktop\FINACIALS\"/>
    </mc:Choice>
  </mc:AlternateContent>
  <xr:revisionPtr revIDLastSave="0" documentId="13_ncr:1_{0FFD2C3C-2D67-4508-9BE8-389A71694DC4}" xr6:coauthVersionLast="45" xr6:coauthVersionMax="45" xr10:uidLastSave="{00000000-0000-0000-0000-000000000000}"/>
  <bookViews>
    <workbookView xWindow="-120" yWindow="-120" windowWidth="24240" windowHeight="13140" xr2:uid="{00000000-000D-0000-FFFF-FFFF00000000}"/>
  </bookViews>
  <sheets>
    <sheet name="Harmony 2020 Budget " sheetId="1" r:id="rId1"/>
    <sheet name="Compatibility Report" sheetId="2" r:id="rId2"/>
  </sheets>
  <definedNames>
    <definedName name="_xlnm.Print_Area" localSheetId="0">'Harmony 2020 Budget '!$A$1:$L$157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31" i="1" l="1"/>
  <c r="M131" i="1"/>
  <c r="K76" i="1"/>
  <c r="O30" i="1"/>
  <c r="D45" i="1" l="1"/>
  <c r="J13" i="1" l="1"/>
  <c r="J24" i="1"/>
  <c r="J30" i="1"/>
  <c r="J39" i="1"/>
  <c r="J45" i="1"/>
  <c r="J55" i="1"/>
  <c r="J58" i="1" s="1"/>
  <c r="J67" i="1"/>
  <c r="J74" i="1"/>
  <c r="J80" i="1"/>
  <c r="J87" i="1"/>
  <c r="J100" i="1"/>
  <c r="J105" i="1"/>
  <c r="J109" i="1"/>
  <c r="J124" i="1"/>
  <c r="J131" i="1"/>
  <c r="J46" i="1" l="1"/>
  <c r="J82" i="1"/>
  <c r="J137" i="1" s="1"/>
  <c r="O124" i="1"/>
  <c r="N124" i="1"/>
  <c r="M124" i="1"/>
  <c r="N30" i="1" l="1"/>
  <c r="O131" i="1" l="1"/>
  <c r="O112" i="1"/>
  <c r="N112" i="1"/>
  <c r="M112" i="1"/>
  <c r="O109" i="1"/>
  <c r="N109" i="1"/>
  <c r="M109" i="1"/>
  <c r="O105" i="1"/>
  <c r="N105" i="1"/>
  <c r="M105" i="1"/>
  <c r="L105" i="1"/>
  <c r="O100" i="1"/>
  <c r="N100" i="1"/>
  <c r="M100" i="1"/>
  <c r="L100" i="1"/>
  <c r="O87" i="1"/>
  <c r="N87" i="1"/>
  <c r="M87" i="1"/>
  <c r="O80" i="1"/>
  <c r="N80" i="1"/>
  <c r="M80" i="1"/>
  <c r="O74" i="1"/>
  <c r="N74" i="1"/>
  <c r="M74" i="1"/>
  <c r="O67" i="1"/>
  <c r="N67" i="1"/>
  <c r="M67" i="1"/>
  <c r="O58" i="1"/>
  <c r="N58" i="1"/>
  <c r="M58" i="1"/>
  <c r="O45" i="1"/>
  <c r="N45" i="1"/>
  <c r="M45" i="1"/>
  <c r="O39" i="1"/>
  <c r="N39" i="1"/>
  <c r="M39" i="1"/>
  <c r="O34" i="1"/>
  <c r="N34" i="1"/>
  <c r="M34" i="1"/>
  <c r="M30" i="1"/>
  <c r="O13" i="1"/>
  <c r="N13" i="1"/>
  <c r="O24" i="1"/>
  <c r="N24" i="1"/>
  <c r="M24" i="1"/>
  <c r="M13" i="1"/>
  <c r="N46" i="1" l="1"/>
  <c r="M82" i="1"/>
  <c r="M137" i="1" s="1"/>
  <c r="N82" i="1"/>
  <c r="N137" i="1" s="1"/>
  <c r="M46" i="1"/>
  <c r="O46" i="1"/>
  <c r="O82" i="1"/>
  <c r="K43" i="1"/>
  <c r="O137" i="1" l="1"/>
  <c r="L136" i="1"/>
  <c r="L131" i="1"/>
  <c r="L87" i="1"/>
  <c r="L80" i="1"/>
  <c r="L74" i="1"/>
  <c r="L67" i="1"/>
  <c r="L58" i="1"/>
  <c r="L124" i="1"/>
  <c r="L112" i="1"/>
  <c r="L109" i="1"/>
  <c r="L34" i="1"/>
  <c r="L39" i="1" s="1"/>
  <c r="L45" i="1"/>
  <c r="I30" i="1"/>
  <c r="L30" i="1"/>
  <c r="L24" i="1"/>
  <c r="L13" i="1"/>
  <c r="I124" i="1"/>
  <c r="I131" i="1"/>
  <c r="I112" i="1"/>
  <c r="I109" i="1"/>
  <c r="I105" i="1"/>
  <c r="I80" i="1"/>
  <c r="I74" i="1"/>
  <c r="I67" i="1"/>
  <c r="I58" i="1"/>
  <c r="I45" i="1"/>
  <c r="I39" i="1"/>
  <c r="I34" i="1"/>
  <c r="I24" i="1"/>
  <c r="L46" i="1" l="1"/>
  <c r="L82" i="1"/>
  <c r="L137" i="1" s="1"/>
  <c r="I82" i="1"/>
  <c r="I100" i="1"/>
  <c r="I87" i="1"/>
  <c r="I137" i="1" l="1"/>
  <c r="I6" i="1"/>
  <c r="K131" i="1"/>
  <c r="K128" i="1"/>
  <c r="K127" i="1"/>
  <c r="K124" i="1"/>
  <c r="K122" i="1"/>
  <c r="K121" i="1"/>
  <c r="K120" i="1"/>
  <c r="K119" i="1"/>
  <c r="K118" i="1"/>
  <c r="K117" i="1"/>
  <c r="K115" i="1"/>
  <c r="K114" i="1"/>
  <c r="K112" i="1"/>
  <c r="K111" i="1"/>
  <c r="K109" i="1"/>
  <c r="K108" i="1"/>
  <c r="K107" i="1"/>
  <c r="K105" i="1"/>
  <c r="K104" i="1"/>
  <c r="K103" i="1"/>
  <c r="K102" i="1"/>
  <c r="K100" i="1"/>
  <c r="K99" i="1"/>
  <c r="K98" i="1"/>
  <c r="K97" i="1"/>
  <c r="K96" i="1"/>
  <c r="K95" i="1"/>
  <c r="K94" i="1"/>
  <c r="K93" i="1"/>
  <c r="K87" i="1"/>
  <c r="K86" i="1"/>
  <c r="K85" i="1"/>
  <c r="K84" i="1"/>
  <c r="K80" i="1"/>
  <c r="K79" i="1"/>
  <c r="K78" i="1"/>
  <c r="K77" i="1"/>
  <c r="K74" i="1"/>
  <c r="K73" i="1"/>
  <c r="K72" i="1"/>
  <c r="K70" i="1"/>
  <c r="K69" i="1"/>
  <c r="K67" i="1"/>
  <c r="K66" i="1"/>
  <c r="K65" i="1"/>
  <c r="K64" i="1"/>
  <c r="K63" i="1"/>
  <c r="K61" i="1"/>
  <c r="K60" i="1"/>
  <c r="K58" i="1"/>
  <c r="K57" i="1"/>
  <c r="K55" i="1"/>
  <c r="K54" i="1"/>
  <c r="K45" i="1"/>
  <c r="K44" i="1"/>
  <c r="K42" i="1"/>
  <c r="K41" i="1"/>
  <c r="K39" i="1"/>
  <c r="K38" i="1"/>
  <c r="K37" i="1"/>
  <c r="K36" i="1"/>
  <c r="K35" i="1"/>
  <c r="K34" i="1"/>
  <c r="K33" i="1"/>
  <c r="K32" i="1"/>
  <c r="K30" i="1"/>
  <c r="K29" i="1"/>
  <c r="K28" i="1"/>
  <c r="K27" i="1"/>
  <c r="K26" i="1"/>
  <c r="K24" i="1"/>
  <c r="K23" i="1"/>
  <c r="K22" i="1"/>
  <c r="K21" i="1"/>
  <c r="K19" i="1"/>
  <c r="K18" i="1"/>
  <c r="K17" i="1"/>
  <c r="K16" i="1"/>
  <c r="K15" i="1"/>
  <c r="K11" i="1"/>
  <c r="K10" i="1"/>
  <c r="K9" i="1"/>
  <c r="K8" i="1"/>
  <c r="K7" i="1"/>
  <c r="K6" i="1" l="1"/>
  <c r="K13" i="1" s="1"/>
  <c r="K46" i="1" s="1"/>
  <c r="I13" i="1"/>
  <c r="I46" i="1" s="1"/>
  <c r="K82" i="1"/>
  <c r="K137" i="1" s="1"/>
  <c r="D136" i="1" l="1"/>
  <c r="D131" i="1"/>
  <c r="D124" i="1"/>
  <c r="D112" i="1"/>
  <c r="D109" i="1"/>
  <c r="D105" i="1"/>
  <c r="D100" i="1"/>
  <c r="D87" i="1"/>
  <c r="D80" i="1"/>
  <c r="D74" i="1"/>
  <c r="D67" i="1"/>
  <c r="D58" i="1"/>
  <c r="D82" i="1" l="1"/>
  <c r="D137" i="1" s="1"/>
  <c r="G87" i="1"/>
  <c r="D39" i="1" l="1"/>
  <c r="D34" i="1"/>
  <c r="D30" i="1"/>
  <c r="D24" i="1"/>
  <c r="D13" i="1"/>
  <c r="D46" i="1" l="1"/>
  <c r="H136" i="1"/>
  <c r="H131" i="1"/>
  <c r="H124" i="1"/>
  <c r="H112" i="1"/>
  <c r="H109" i="1"/>
  <c r="H105" i="1"/>
  <c r="H100" i="1"/>
  <c r="H87" i="1"/>
  <c r="H80" i="1"/>
  <c r="H74" i="1"/>
  <c r="H67" i="1"/>
  <c r="H58" i="1"/>
  <c r="H45" i="1"/>
  <c r="H39" i="1"/>
  <c r="H34" i="1"/>
  <c r="H30" i="1"/>
  <c r="H24" i="1"/>
  <c r="H13" i="1"/>
  <c r="H82" i="1" l="1"/>
  <c r="H137" i="1" s="1"/>
  <c r="H46" i="1"/>
  <c r="F100" i="1"/>
  <c r="F45" i="1"/>
  <c r="F13" i="1" l="1"/>
  <c r="F87" i="1" l="1"/>
  <c r="F34" i="1"/>
  <c r="F30" i="1"/>
  <c r="F24" i="1"/>
  <c r="E30" i="1"/>
  <c r="E124" i="1"/>
  <c r="G45" i="1"/>
  <c r="G136" i="1"/>
  <c r="F136" i="1"/>
  <c r="E136" i="1"/>
  <c r="G131" i="1"/>
  <c r="E131" i="1"/>
  <c r="E13" i="1"/>
  <c r="E39" i="1"/>
  <c r="F124" i="1"/>
  <c r="F112" i="1"/>
  <c r="F109" i="1"/>
  <c r="F105" i="1"/>
  <c r="F80" i="1"/>
  <c r="F74" i="1"/>
  <c r="F67" i="1"/>
  <c r="F58" i="1"/>
  <c r="F39" i="1"/>
  <c r="G100" i="1"/>
  <c r="E87" i="1"/>
  <c r="E67" i="1"/>
  <c r="G105" i="1"/>
  <c r="E105" i="1"/>
  <c r="E100" i="1"/>
  <c r="E45" i="1"/>
  <c r="E24" i="1"/>
  <c r="G13" i="1"/>
  <c r="G24" i="1"/>
  <c r="G30" i="1"/>
  <c r="E34" i="1"/>
  <c r="G34" i="1"/>
  <c r="G39" i="1"/>
  <c r="E58" i="1"/>
  <c r="G58" i="1"/>
  <c r="G67" i="1"/>
  <c r="E74" i="1"/>
  <c r="G74" i="1"/>
  <c r="E80" i="1"/>
  <c r="G80" i="1"/>
  <c r="E109" i="1"/>
  <c r="G109" i="1"/>
  <c r="E112" i="1"/>
  <c r="G112" i="1"/>
  <c r="G124" i="1"/>
  <c r="E82" i="1" l="1"/>
  <c r="E137" i="1" s="1"/>
  <c r="F82" i="1"/>
  <c r="F137" i="1" s="1"/>
  <c r="F46" i="1"/>
  <c r="E46" i="1"/>
  <c r="G46" i="1"/>
  <c r="G82" i="1"/>
  <c r="G1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Harmony Clerk</author>
  </authors>
  <commentList>
    <comment ref="H136" authorId="0" shapeId="0" xr:uid="{00000000-0006-0000-0000-000001000000}">
      <text>
        <r>
          <rPr>
            <b/>
            <sz val="9"/>
            <color indexed="81"/>
            <rFont val="Tahoma"/>
            <family val="2"/>
          </rPr>
          <t>Harmony Clerk:</t>
        </r>
        <r>
          <rPr>
            <sz val="9"/>
            <color indexed="81"/>
            <rFont val="Tahoma"/>
            <family val="2"/>
          </rPr>
          <t xml:space="preserve">
(</t>
        </r>
      </text>
    </comment>
    <comment ref="L136" authorId="0" shapeId="0" xr:uid="{00000000-0006-0000-0000-000002000000}">
      <text>
        <r>
          <rPr>
            <b/>
            <sz val="9"/>
            <color indexed="81"/>
            <rFont val="Tahoma"/>
            <family val="2"/>
          </rPr>
          <t>Harmony Clerk:</t>
        </r>
        <r>
          <rPr>
            <sz val="9"/>
            <color indexed="81"/>
            <rFont val="Tahoma"/>
            <family val="2"/>
          </rPr>
          <t xml:space="preserve">
(</t>
        </r>
      </text>
    </comment>
    <comment ref="L154" authorId="0" shapeId="0" xr:uid="{00000000-0006-0000-0000-000003000000}">
      <text>
        <r>
          <rPr>
            <b/>
            <sz val="9"/>
            <color indexed="81"/>
            <rFont val="Tahoma"/>
            <family val="2"/>
          </rPr>
          <t>Harmony Clerk:</t>
        </r>
        <r>
          <rPr>
            <sz val="9"/>
            <color indexed="81"/>
            <rFont val="Tahoma"/>
            <family val="2"/>
          </rPr>
          <t xml:space="preserve">
(</t>
        </r>
      </text>
    </comment>
  </commentList>
</comments>
</file>

<file path=xl/sharedStrings.xml><?xml version="1.0" encoding="utf-8"?>
<sst xmlns="http://schemas.openxmlformats.org/spreadsheetml/2006/main" count="283" uniqueCount="193">
  <si>
    <t>Actual</t>
  </si>
  <si>
    <t>Budget</t>
  </si>
  <si>
    <t>Town Taxes</t>
  </si>
  <si>
    <t>103-43640</t>
  </si>
  <si>
    <t>Delinquent Pers. Prop. Tax &amp; Interest</t>
  </si>
  <si>
    <t>TOTAL</t>
  </si>
  <si>
    <t>Intergovernmental Revenues:</t>
  </si>
  <si>
    <t>Shared Revenues</t>
  </si>
  <si>
    <t>Fire Insurance Dues</t>
  </si>
  <si>
    <t>Transportation Aids</t>
  </si>
  <si>
    <t>Recycling Grant</t>
  </si>
  <si>
    <t>Managed Forest (State Payment)</t>
  </si>
  <si>
    <t>Licenses and Permits:</t>
  </si>
  <si>
    <t>Business</t>
  </si>
  <si>
    <t>Dog (008-40000)</t>
  </si>
  <si>
    <t>Building Permit &amp; Signs</t>
  </si>
  <si>
    <t>Zoning and Variance Fees</t>
  </si>
  <si>
    <t>Fines and Penalties:</t>
  </si>
  <si>
    <t>107-45100</t>
  </si>
  <si>
    <t>Law &amp; Ordinance Violations</t>
  </si>
  <si>
    <t>Public Charges for Services</t>
  </si>
  <si>
    <t xml:space="preserve">General </t>
  </si>
  <si>
    <t>Fire</t>
  </si>
  <si>
    <t>Ambulance</t>
  </si>
  <si>
    <t>Recycling/Waste (special charges)</t>
  </si>
  <si>
    <t>Miscellaneous Revenues:</t>
  </si>
  <si>
    <t>113-48110</t>
  </si>
  <si>
    <t>Interest Earned</t>
  </si>
  <si>
    <t>056-48130</t>
  </si>
  <si>
    <t>113-48900</t>
  </si>
  <si>
    <t>Other</t>
  </si>
  <si>
    <t>TOTAL REVENUES</t>
  </si>
  <si>
    <t>General Government</t>
  </si>
  <si>
    <t>Legislative Board:</t>
  </si>
  <si>
    <t>b</t>
  </si>
  <si>
    <t>c</t>
  </si>
  <si>
    <t xml:space="preserve">     Legislative - Expenses</t>
  </si>
  <si>
    <t>SUBTOTAL</t>
  </si>
  <si>
    <t xml:space="preserve">     Treasurer - Salary</t>
  </si>
  <si>
    <t xml:space="preserve">     Treasurer - SS &amp; med</t>
  </si>
  <si>
    <t xml:space="preserve">     Treasurer - Expenses</t>
  </si>
  <si>
    <t>a</t>
  </si>
  <si>
    <t xml:space="preserve">     Assessor - Expenses</t>
  </si>
  <si>
    <t xml:space="preserve">     Other finance processing</t>
  </si>
  <si>
    <t xml:space="preserve">     Clerk - Salary</t>
  </si>
  <si>
    <t xml:space="preserve">     Clerk - SS &amp; med</t>
  </si>
  <si>
    <t xml:space="preserve">     Clerk - Expenses</t>
  </si>
  <si>
    <t xml:space="preserve">     Election workers</t>
  </si>
  <si>
    <t>Legal</t>
  </si>
  <si>
    <t>Office- Rent, Furnishings and Phone</t>
  </si>
  <si>
    <t>Insurance</t>
  </si>
  <si>
    <t>Miscellaneous</t>
  </si>
  <si>
    <t xml:space="preserve"> TOTAL</t>
  </si>
  <si>
    <t>Health and Human Services:</t>
  </si>
  <si>
    <t>Animal Control</t>
  </si>
  <si>
    <t>Cemetery</t>
  </si>
  <si>
    <t>Public Works:</t>
  </si>
  <si>
    <t>Snow Removal</t>
  </si>
  <si>
    <t>Brush Cutting</t>
  </si>
  <si>
    <t>Crackfilling</t>
  </si>
  <si>
    <t>Garbage Coll/Waste</t>
  </si>
  <si>
    <t>Garbage Coll/Recycling</t>
  </si>
  <si>
    <t>Weed Control</t>
  </si>
  <si>
    <t>Other Sanitation</t>
  </si>
  <si>
    <t>Public Safety:</t>
  </si>
  <si>
    <t>Culture, Recreation and Education:</t>
  </si>
  <si>
    <t>Recreation  (fireworks)</t>
  </si>
  <si>
    <t>Conservation and Development:</t>
  </si>
  <si>
    <t xml:space="preserve">     Zoning Officer - Salary</t>
  </si>
  <si>
    <t xml:space="preserve">     Zoning Officer - SS &amp; med</t>
  </si>
  <si>
    <t xml:space="preserve">     P &amp; Z SS &amp; med</t>
  </si>
  <si>
    <t>d</t>
  </si>
  <si>
    <t xml:space="preserve">     Board of Adjustment - Salary</t>
  </si>
  <si>
    <t xml:space="preserve">     Board of Adjustment - SS &amp; med</t>
  </si>
  <si>
    <t>CAPITAL OUTLAY</t>
  </si>
  <si>
    <t>Other Financing Uses:</t>
  </si>
  <si>
    <t>Miscellaneous  134-59900</t>
  </si>
  <si>
    <t xml:space="preserve">        TOTAL EXPENDITURES</t>
  </si>
  <si>
    <t>100-41800</t>
  </si>
  <si>
    <t>Ag Use Penalty</t>
  </si>
  <si>
    <t xml:space="preserve">     Assessor  - Salary </t>
  </si>
  <si>
    <t xml:space="preserve">     P &amp; Z Salary</t>
  </si>
  <si>
    <t xml:space="preserve">     Stormwater Management</t>
  </si>
  <si>
    <t>100-41320</t>
  </si>
  <si>
    <t>Taxes from Tax Exempt Entities</t>
  </si>
  <si>
    <t>005-40000</t>
  </si>
  <si>
    <t>Other Shared Tax (Computer/Yield)</t>
  </si>
  <si>
    <t>Blacktopping/sealcoating</t>
  </si>
  <si>
    <t xml:space="preserve"> </t>
  </si>
  <si>
    <t xml:space="preserve">      Salaries Chair and Supervisors</t>
  </si>
  <si>
    <t xml:space="preserve">      SS &amp; Med</t>
  </si>
  <si>
    <t>130-57190</t>
  </si>
  <si>
    <t>132-58100</t>
  </si>
  <si>
    <t>Lottery Credit</t>
  </si>
  <si>
    <t>Refuse/Recycling/Other Santitation</t>
  </si>
  <si>
    <t>Interest on Special Charges (52-48130)</t>
  </si>
  <si>
    <t>Assements for loans</t>
  </si>
  <si>
    <t>330 &amp;441</t>
  </si>
  <si>
    <t>Stormwater professional Services</t>
  </si>
  <si>
    <t>Highway Maintenance/culvert work</t>
  </si>
  <si>
    <t>Debt Service        Townline/Rolling Hills</t>
  </si>
  <si>
    <t>Waterman</t>
  </si>
  <si>
    <t>Debt Obligation tax</t>
  </si>
  <si>
    <t>BUDGET</t>
  </si>
  <si>
    <t>Compatibility Report for 2018 budget.xls</t>
  </si>
  <si>
    <t>Run on 10/7/2017 23:10</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</si>
  <si>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</si>
  <si>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</si>
  <si>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</si>
  <si>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</si>
  <si>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</si>
  <si>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</si>
  <si>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Local Road Improvement Program</t>
  </si>
  <si>
    <t>Amended</t>
  </si>
  <si>
    <t xml:space="preserve">Budget </t>
  </si>
  <si>
    <t xml:space="preserve">     Zoning Officer - Expenses</t>
  </si>
  <si>
    <t xml:space="preserve">     Building Inspector Contracted</t>
  </si>
  <si>
    <t xml:space="preserve">Actual </t>
  </si>
  <si>
    <t>10 Month</t>
  </si>
  <si>
    <t>2-Month</t>
  </si>
  <si>
    <t>Estimated</t>
  </si>
  <si>
    <t>Proposed</t>
  </si>
  <si>
    <t>Personal Property Aid (new 2019)</t>
  </si>
  <si>
    <t>Total</t>
  </si>
  <si>
    <t>New Voting Exp Vote</t>
  </si>
  <si>
    <t>Timber Ridge Fenceline</t>
  </si>
  <si>
    <t>Town of Harmony 2020 Proposed Budget</t>
  </si>
  <si>
    <t>EXPENDITURES 2020</t>
  </si>
  <si>
    <t>REVENUES 2020</t>
  </si>
  <si>
    <t xml:space="preserve">First </t>
  </si>
  <si>
    <t>Months</t>
  </si>
  <si>
    <t>Forecast</t>
  </si>
  <si>
    <t>First</t>
  </si>
  <si>
    <t xml:space="preserve">Proposed </t>
  </si>
  <si>
    <t>Service Provider Aid</t>
  </si>
  <si>
    <t>Fencline Timber Ridge 1/2</t>
  </si>
  <si>
    <t>103-43531</t>
  </si>
  <si>
    <t>103-43545</t>
  </si>
  <si>
    <t>103-43650</t>
  </si>
  <si>
    <t>105-44100</t>
  </si>
  <si>
    <t>105-44200</t>
  </si>
  <si>
    <t>105-44300</t>
  </si>
  <si>
    <t>113-48430</t>
  </si>
  <si>
    <t>Ins Recovery Road Damage</t>
  </si>
  <si>
    <t xml:space="preserve">      State Tax</t>
  </si>
  <si>
    <t xml:space="preserve">     Clerk - State Tax</t>
  </si>
  <si>
    <t xml:space="preserve">     Treasures - State Tax</t>
  </si>
  <si>
    <t>118-51980</t>
  </si>
  <si>
    <t xml:space="preserve">     Zoning Officer - State Tax</t>
  </si>
  <si>
    <t>State Payment</t>
  </si>
  <si>
    <t>Mowing</t>
  </si>
  <si>
    <t>Contract</t>
  </si>
  <si>
    <t>Weed Commish</t>
  </si>
  <si>
    <t>Net Pay</t>
  </si>
  <si>
    <t>State Tax</t>
  </si>
  <si>
    <t>Mailings</t>
  </si>
  <si>
    <t>State tax</t>
  </si>
  <si>
    <t>Contract Price</t>
  </si>
  <si>
    <t xml:space="preserve">                                 GENERAL FUND</t>
  </si>
  <si>
    <t>General Fund</t>
  </si>
  <si>
    <t>Financial Administration</t>
  </si>
  <si>
    <t>General Administration</t>
  </si>
  <si>
    <t>Fund Balance Transfer Starview</t>
  </si>
  <si>
    <t>Starview Storm Water Mgmt Plan</t>
  </si>
  <si>
    <t>Attorney</t>
  </si>
  <si>
    <t>Fed,Med, SS</t>
  </si>
  <si>
    <t>Starview Heights Engineering</t>
  </si>
  <si>
    <t>72920 Milton   57900 Janesville</t>
  </si>
  <si>
    <t>From the States Levi Limit Sheet.  Includes new houses</t>
  </si>
  <si>
    <t>The Town has no debt as of now</t>
  </si>
  <si>
    <t>No Loan Assessments in 2020</t>
  </si>
  <si>
    <t>State Estimate</t>
  </si>
  <si>
    <t>Due to a reduction in personal property tax this is state aid</t>
  </si>
  <si>
    <t>Based on How many apply for this grant</t>
  </si>
  <si>
    <t>Wont know this number till Spring 2020</t>
  </si>
  <si>
    <t>Impacts 5 propterties</t>
  </si>
  <si>
    <t xml:space="preserve">Refuse/Recyling Special Charges </t>
  </si>
  <si>
    <t>Interst on Reserve Funds</t>
  </si>
  <si>
    <t>What we charge when an auto accident damages Town Property</t>
  </si>
  <si>
    <t>Publications and Posts</t>
  </si>
  <si>
    <t>Stamps, mailings, ink, printings</t>
  </si>
  <si>
    <t>At least 4 elections this year and presidential</t>
  </si>
  <si>
    <t>Retainer</t>
  </si>
  <si>
    <t>Rent</t>
  </si>
  <si>
    <t>Estimates</t>
  </si>
  <si>
    <t>Off Setting Expense</t>
  </si>
  <si>
    <t>Repairs, Weed Cutting</t>
  </si>
  <si>
    <t>Major amount of work</t>
  </si>
  <si>
    <t>Maintenance</t>
  </si>
  <si>
    <t>This is used every 5 years or so to file a report with the state</t>
  </si>
  <si>
    <t>Clean Sweep Program</t>
  </si>
  <si>
    <t>Donation to FFA</t>
  </si>
  <si>
    <t>Federal, Social Security and Medicare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</si>
</sst>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quot;$&quot;#,##0"/>
    <numFmt numFmtId="165" formatCode="&quot;$&quot;#,##0.00"/>
  </numFmts>
  <fonts count="14" x14ac:knownFonts="1">
    <font>
      <sz val="10"/>
      <name val="MS Sans Serif"/>
    </font>
    <font>
      <sz val="10"/>
      <name val="MS Sans Serif"/>
      <family val="2"/>
    </font>
    <font>
      <sz val="10"/>
      <name val="Arial"/>
      <family val="2"/>
    </font>
    <font>
      <b/>
      <sz val="10"/>
      <name val="Arial"/>
      <family val="2"/>
    </font>
    <font>
      <b/>
      <i/>
      <sz val="10"/>
      <name val="Arial"/>
      <family val="2"/>
    </font>
    <font>
      <sz val="10"/>
      <name val="Arial"/>
      <family val="2"/>
    </font>
    <font>
      <b/>
      <i/>
      <sz val="10"/>
      <name val="Arial"/>
      <family val="2"/>
    </font>
    <font>
      <b/>
      <sz val="10"/>
      <name val="Arial"/>
      <family val="2"/>
    </font>
    <font>
      <sz val="9"/>
      <color indexed="81"/>
      <name val="Tahoma"/>
      <family val="2"/>
    </font>
    <font>
      <b/>
      <sz val="9"/>
      <color indexed="81"/>
      <name val="Tahoma"/>
      <family val="2"/>
    </font>
    <font>
      <sz val="24"/>
      <name val="Arial"/>
      <family val="2"/>
    </font>
    <font>
      <b/>
      <sz val="10"/>
      <name val="MS Sans Serif"/>
      <family val="2"/>
    </font>
    <font>
      <sz val="10"/>
      <color theme="3"/>
      <name val="Arial"/>
      <family val="2"/>
    </font>
    <font>
      <sz val="10"/>
      <color rgb="FF7030A0"/>
      <name val="Arial"/>
      <family val="2"/>
    </font>
  </fonts>
  <fills count="10">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7C8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s>
  <borders count="4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8" fontId="1" fillId="0" borderId="0" applyFont="0" applyFill="0" applyBorder="0" applyAlignment="0" applyProtection="0"/>
  </cellStyleXfs>
  <cellXfs count="314">
    <xf numFmtId="0" fontId="0" fillId="0" borderId="0" xfId="0"/>
    <xf numFmtId="0" fontId="2" fillId="0" borderId="0" xfId="0" applyNumberFormat="1" applyFont="1" applyFill="1" applyBorder="1" applyAlignment="1" applyProtection="1"/>
    <xf numFmtId="0" fontId="2" fillId="0" borderId="1"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7" xfId="0" applyNumberFormat="1" applyFont="1" applyFill="1" applyBorder="1" applyAlignment="1" applyProtection="1"/>
    <xf numFmtId="0" fontId="2" fillId="0" borderId="9" xfId="0" applyNumberFormat="1" applyFont="1" applyFill="1" applyBorder="1" applyAlignment="1" applyProtection="1"/>
    <xf numFmtId="0" fontId="2" fillId="0" borderId="10" xfId="0" applyNumberFormat="1" applyFont="1" applyFill="1" applyBorder="1" applyAlignment="1" applyProtection="1"/>
    <xf numFmtId="0" fontId="2" fillId="0" borderId="11" xfId="0" applyNumberFormat="1" applyFont="1" applyFill="1" applyBorder="1" applyAlignment="1" applyProtection="1"/>
    <xf numFmtId="0" fontId="2" fillId="0" borderId="12" xfId="0" applyNumberFormat="1" applyFont="1" applyFill="1" applyBorder="1" applyAlignment="1" applyProtection="1"/>
    <xf numFmtId="0" fontId="2" fillId="0" borderId="0" xfId="0" applyNumberFormat="1" applyFont="1" applyFill="1" applyBorder="1" applyAlignment="1" applyProtection="1">
      <alignment horizontal="center"/>
    </xf>
    <xf numFmtId="0" fontId="2" fillId="0" borderId="1"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0" fontId="3" fillId="0" borderId="5" xfId="0" applyNumberFormat="1" applyFont="1" applyFill="1" applyBorder="1" applyAlignment="1" applyProtection="1">
      <alignment horizontal="right"/>
    </xf>
    <xf numFmtId="14" fontId="2" fillId="0" borderId="6" xfId="0" applyNumberFormat="1" applyFont="1" applyFill="1" applyBorder="1" applyAlignment="1" applyProtection="1"/>
    <xf numFmtId="0" fontId="5" fillId="0" borderId="0" xfId="0" applyFont="1"/>
    <xf numFmtId="0" fontId="5" fillId="0" borderId="0" xfId="0" applyNumberFormat="1" applyFont="1" applyFill="1" applyBorder="1" applyAlignment="1" applyProtection="1">
      <alignment horizontal="center"/>
    </xf>
    <xf numFmtId="0" fontId="5" fillId="0" borderId="0" xfId="0" applyNumberFormat="1" applyFont="1" applyFill="1" applyBorder="1" applyAlignment="1" applyProtection="1"/>
    <xf numFmtId="164" fontId="2" fillId="0" borderId="5" xfId="1" applyNumberFormat="1" applyFont="1" applyFill="1" applyBorder="1" applyAlignment="1" applyProtection="1">
      <alignment horizontal="right"/>
    </xf>
    <xf numFmtId="164" fontId="4" fillId="0" borderId="5" xfId="1" applyNumberFormat="1" applyFont="1" applyFill="1" applyBorder="1" applyAlignment="1" applyProtection="1">
      <alignment horizontal="right"/>
    </xf>
    <xf numFmtId="164" fontId="2" fillId="0" borderId="0" xfId="1" applyNumberFormat="1" applyFont="1" applyFill="1" applyBorder="1" applyAlignment="1" applyProtection="1">
      <alignment horizontal="right"/>
    </xf>
    <xf numFmtId="164" fontId="2" fillId="0" borderId="0" xfId="1" applyNumberFormat="1" applyFont="1" applyFill="1" applyBorder="1" applyAlignment="1" applyProtection="1"/>
    <xf numFmtId="8" fontId="4" fillId="0" borderId="5" xfId="1" applyFont="1" applyFill="1" applyBorder="1" applyAlignment="1" applyProtection="1">
      <alignment horizontal="right"/>
    </xf>
    <xf numFmtId="8" fontId="2" fillId="0" borderId="0" xfId="1" applyFont="1" applyFill="1" applyBorder="1" applyAlignment="1" applyProtection="1">
      <alignment horizontal="right"/>
    </xf>
    <xf numFmtId="164" fontId="2" fillId="0" borderId="0" xfId="0" applyNumberFormat="1" applyFont="1" applyFill="1" applyBorder="1" applyAlignment="1" applyProtection="1"/>
    <xf numFmtId="0" fontId="10" fillId="0" borderId="10" xfId="0" applyNumberFormat="1" applyFont="1" applyFill="1" applyBorder="1" applyAlignment="1" applyProtection="1"/>
    <xf numFmtId="0" fontId="2" fillId="0" borderId="0" xfId="0" applyNumberFormat="1" applyFont="1" applyFill="1" applyBorder="1" applyAlignment="1" applyProtection="1">
      <alignment horizontal="left"/>
    </xf>
    <xf numFmtId="8" fontId="2" fillId="0" borderId="0" xfId="1" applyFont="1" applyFill="1" applyBorder="1" applyAlignment="1" applyProtection="1"/>
    <xf numFmtId="164" fontId="2" fillId="0" borderId="0" xfId="1" applyNumberFormat="1" applyFont="1" applyFill="1" applyBorder="1" applyAlignment="1" applyProtection="1">
      <alignment horizontal="center"/>
    </xf>
    <xf numFmtId="8" fontId="2" fillId="0" borderId="0" xfId="1" applyFont="1" applyFill="1" applyBorder="1" applyAlignment="1" applyProtection="1">
      <alignment horizontal="center"/>
    </xf>
    <xf numFmtId="0" fontId="2" fillId="0" borderId="0" xfId="1" applyNumberFormat="1" applyFont="1" applyFill="1" applyBorder="1" applyAlignment="1" applyProtection="1">
      <alignment horizontal="center"/>
    </xf>
    <xf numFmtId="15" fontId="2" fillId="0" borderId="0" xfId="1" applyNumberFormat="1" applyFont="1" applyFill="1" applyBorder="1" applyAlignment="1" applyProtection="1">
      <alignment horizontal="center"/>
    </xf>
    <xf numFmtId="8" fontId="2" fillId="0" borderId="0" xfId="1" applyFont="1" applyFill="1" applyBorder="1"/>
    <xf numFmtId="0" fontId="2" fillId="0" borderId="0" xfId="0" applyNumberFormat="1" applyFont="1" applyFill="1" applyBorder="1" applyAlignment="1" applyProtection="1">
      <alignment horizontal="right"/>
    </xf>
    <xf numFmtId="8" fontId="4" fillId="0" borderId="0" xfId="1" applyFont="1" applyFill="1" applyBorder="1" applyAlignment="1" applyProtection="1">
      <alignment horizontal="right"/>
    </xf>
    <xf numFmtId="8" fontId="6" fillId="0" borderId="0" xfId="1" applyFont="1" applyFill="1" applyBorder="1" applyAlignment="1" applyProtection="1">
      <alignment horizontal="right"/>
    </xf>
    <xf numFmtId="164" fontId="6" fillId="0" borderId="0" xfId="1" applyNumberFormat="1" applyFont="1" applyFill="1" applyBorder="1" applyAlignment="1" applyProtection="1">
      <alignment horizontal="right"/>
    </xf>
    <xf numFmtId="0" fontId="3" fillId="0" borderId="0" xfId="0" applyNumberFormat="1" applyFont="1" applyFill="1" applyBorder="1" applyAlignment="1" applyProtection="1"/>
    <xf numFmtId="164" fontId="4" fillId="0" borderId="0" xfId="1" applyNumberFormat="1" applyFont="1" applyFill="1" applyBorder="1" applyAlignment="1" applyProtection="1">
      <alignment horizontal="right"/>
    </xf>
    <xf numFmtId="14" fontId="2" fillId="2" borderId="8" xfId="0" applyNumberFormat="1" applyFont="1" applyFill="1" applyBorder="1" applyAlignment="1" applyProtection="1"/>
    <xf numFmtId="0" fontId="12" fillId="0" borderId="0" xfId="0" applyNumberFormat="1" applyFont="1" applyFill="1" applyBorder="1" applyAlignment="1" applyProtection="1">
      <alignment horizontal="left"/>
    </xf>
    <xf numFmtId="0" fontId="11" fillId="0" borderId="0" xfId="0" applyNumberFormat="1" applyFont="1"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5" xfId="0" applyNumberFormat="1" applyBorder="1" applyAlignment="1">
      <alignment horizontal="center" vertical="top" wrapText="1"/>
    </xf>
    <xf numFmtId="0" fontId="0" fillId="0" borderId="16" xfId="0" applyNumberFormat="1" applyBorder="1" applyAlignment="1">
      <alignment horizontal="center" vertical="top" wrapText="1"/>
    </xf>
    <xf numFmtId="165" fontId="2" fillId="0" borderId="10" xfId="0" applyNumberFormat="1" applyFont="1" applyFill="1" applyBorder="1" applyAlignment="1" applyProtection="1"/>
    <xf numFmtId="165" fontId="2" fillId="0" borderId="5" xfId="0" applyNumberFormat="1" applyFont="1" applyFill="1" applyBorder="1" applyAlignment="1" applyProtection="1">
      <alignment horizontal="right"/>
    </xf>
    <xf numFmtId="165" fontId="13" fillId="0" borderId="5" xfId="0" applyNumberFormat="1" applyFont="1" applyFill="1" applyBorder="1" applyAlignment="1" applyProtection="1">
      <alignment horizontal="right"/>
    </xf>
    <xf numFmtId="165" fontId="3" fillId="0" borderId="5" xfId="0" applyNumberFormat="1" applyFont="1" applyFill="1" applyBorder="1" applyAlignment="1" applyProtection="1">
      <alignment horizontal="right"/>
    </xf>
    <xf numFmtId="165" fontId="5" fillId="0" borderId="5" xfId="0" applyNumberFormat="1" applyFont="1" applyFill="1" applyBorder="1" applyAlignment="1" applyProtection="1">
      <alignment horizontal="right"/>
    </xf>
    <xf numFmtId="165" fontId="2" fillId="0" borderId="10" xfId="0" applyNumberFormat="1" applyFont="1" applyFill="1" applyBorder="1" applyAlignment="1" applyProtection="1">
      <alignment horizontal="right"/>
    </xf>
    <xf numFmtId="165" fontId="2" fillId="0" borderId="0" xfId="0" applyNumberFormat="1" applyFont="1" applyFill="1" applyBorder="1" applyAlignment="1" applyProtection="1"/>
    <xf numFmtId="165" fontId="2" fillId="0" borderId="0" xfId="0" applyNumberFormat="1" applyFont="1" applyFill="1" applyBorder="1" applyAlignment="1" applyProtection="1">
      <alignment horizontal="right"/>
    </xf>
    <xf numFmtId="165" fontId="4" fillId="0" borderId="5" xfId="1" applyNumberFormat="1" applyFont="1" applyFill="1" applyBorder="1" applyAlignment="1" applyProtection="1">
      <alignment horizontal="right"/>
    </xf>
    <xf numFmtId="165" fontId="2" fillId="0" borderId="0" xfId="0" applyNumberFormat="1" applyFont="1" applyFill="1" applyBorder="1" applyAlignment="1" applyProtection="1">
      <alignment horizontal="center"/>
    </xf>
    <xf numFmtId="165" fontId="2" fillId="0" borderId="0" xfId="1" applyNumberFormat="1" applyFont="1" applyFill="1" applyBorder="1" applyAlignment="1" applyProtection="1">
      <alignment horizontal="center"/>
    </xf>
    <xf numFmtId="165" fontId="2" fillId="0" borderId="0" xfId="1" applyNumberFormat="1" applyFont="1" applyFill="1" applyBorder="1" applyAlignment="1" applyProtection="1">
      <alignment horizontal="right"/>
    </xf>
    <xf numFmtId="165" fontId="2" fillId="0" borderId="0" xfId="1" applyNumberFormat="1" applyFont="1" applyFill="1" applyBorder="1"/>
    <xf numFmtId="165" fontId="4" fillId="0" borderId="0" xfId="1" applyNumberFormat="1" applyFont="1" applyFill="1" applyBorder="1" applyAlignment="1" applyProtection="1">
      <alignment horizontal="right"/>
    </xf>
    <xf numFmtId="165" fontId="6" fillId="0" borderId="0" xfId="0" applyNumberFormat="1" applyFont="1" applyFill="1" applyBorder="1" applyAlignment="1" applyProtection="1">
      <alignment horizontal="right"/>
    </xf>
    <xf numFmtId="165" fontId="3" fillId="0" borderId="0" xfId="0" applyNumberFormat="1" applyFont="1" applyFill="1" applyBorder="1" applyAlignment="1" applyProtection="1">
      <alignment horizontal="right"/>
    </xf>
    <xf numFmtId="165" fontId="4" fillId="0" borderId="0" xfId="0" applyNumberFormat="1" applyFont="1" applyFill="1" applyBorder="1" applyAlignment="1" applyProtection="1">
      <alignment horizontal="right"/>
    </xf>
    <xf numFmtId="165" fontId="2" fillId="0" borderId="5" xfId="0" applyNumberFormat="1" applyFont="1" applyFill="1" applyBorder="1" applyAlignment="1" applyProtection="1"/>
    <xf numFmtId="165" fontId="3" fillId="0" borderId="3" xfId="0" applyNumberFormat="1" applyFont="1" applyFill="1" applyBorder="1" applyAlignment="1" applyProtection="1">
      <alignment horizontal="center"/>
    </xf>
    <xf numFmtId="165" fontId="3" fillId="0" borderId="2" xfId="0" applyNumberFormat="1" applyFont="1" applyFill="1" applyBorder="1" applyAlignment="1" applyProtection="1">
      <alignment horizontal="center"/>
    </xf>
    <xf numFmtId="0" fontId="3" fillId="0" borderId="4" xfId="0" applyNumberFormat="1" applyFont="1" applyFill="1" applyBorder="1" applyAlignment="1" applyProtection="1">
      <alignment horizontal="center"/>
    </xf>
    <xf numFmtId="0" fontId="2" fillId="2" borderId="17" xfId="0" applyNumberFormat="1" applyFont="1" applyFill="1" applyBorder="1" applyAlignment="1" applyProtection="1"/>
    <xf numFmtId="0" fontId="2" fillId="2" borderId="18" xfId="0" applyNumberFormat="1" applyFont="1" applyFill="1" applyBorder="1" applyAlignment="1" applyProtection="1"/>
    <xf numFmtId="0" fontId="2" fillId="2" borderId="19" xfId="0" applyNumberFormat="1" applyFont="1" applyFill="1" applyBorder="1" applyAlignment="1" applyProtection="1"/>
    <xf numFmtId="0" fontId="10" fillId="2" borderId="19" xfId="0" applyNumberFormat="1" applyFont="1" applyFill="1" applyBorder="1" applyAlignment="1" applyProtection="1"/>
    <xf numFmtId="0" fontId="2" fillId="2" borderId="20" xfId="0" applyNumberFormat="1" applyFont="1" applyFill="1" applyBorder="1" applyAlignment="1" applyProtection="1"/>
    <xf numFmtId="165" fontId="2" fillId="2" borderId="19" xfId="0" applyNumberFormat="1" applyFont="1" applyFill="1" applyBorder="1" applyAlignment="1" applyProtection="1"/>
    <xf numFmtId="0" fontId="2" fillId="0" borderId="21" xfId="0" applyNumberFormat="1" applyFont="1" applyFill="1" applyBorder="1" applyAlignment="1" applyProtection="1"/>
    <xf numFmtId="0" fontId="2" fillId="0" borderId="22" xfId="0" applyNumberFormat="1" applyFont="1" applyFill="1" applyBorder="1" applyAlignment="1" applyProtection="1"/>
    <xf numFmtId="0" fontId="2" fillId="0" borderId="23" xfId="0" applyNumberFormat="1" applyFont="1" applyFill="1" applyBorder="1" applyAlignment="1" applyProtection="1"/>
    <xf numFmtId="0" fontId="2" fillId="0" borderId="25" xfId="0" applyNumberFormat="1" applyFont="1" applyFill="1" applyBorder="1" applyAlignment="1" applyProtection="1"/>
    <xf numFmtId="0" fontId="2" fillId="0" borderId="26" xfId="0" applyNumberFormat="1" applyFont="1" applyFill="1" applyBorder="1" applyAlignment="1" applyProtection="1"/>
    <xf numFmtId="8" fontId="4" fillId="0" borderId="26" xfId="1" applyFont="1" applyFill="1" applyBorder="1" applyAlignment="1" applyProtection="1">
      <alignment horizontal="right"/>
    </xf>
    <xf numFmtId="165" fontId="4" fillId="0" borderId="26" xfId="0" applyNumberFormat="1" applyFont="1" applyFill="1" applyBorder="1" applyAlignment="1" applyProtection="1">
      <alignment horizontal="right"/>
    </xf>
    <xf numFmtId="0" fontId="2" fillId="0" borderId="29" xfId="0" applyNumberFormat="1" applyFont="1" applyFill="1" applyBorder="1" applyAlignment="1" applyProtection="1"/>
    <xf numFmtId="0" fontId="2" fillId="0" borderId="21" xfId="0" applyNumberFormat="1" applyFont="1" applyFill="1" applyBorder="1" applyAlignment="1" applyProtection="1">
      <alignment horizontal="center"/>
    </xf>
    <xf numFmtId="0" fontId="2" fillId="0" borderId="32" xfId="0" applyNumberFormat="1" applyFont="1" applyFill="1" applyBorder="1" applyAlignment="1" applyProtection="1"/>
    <xf numFmtId="0" fontId="3" fillId="5" borderId="0" xfId="0" applyNumberFormat="1" applyFont="1" applyFill="1" applyBorder="1" applyAlignment="1" applyProtection="1">
      <alignment horizontal="center"/>
    </xf>
    <xf numFmtId="0" fontId="3" fillId="5" borderId="12" xfId="0" applyNumberFormat="1" applyFont="1" applyFill="1" applyBorder="1" applyAlignment="1" applyProtection="1">
      <alignment horizontal="center"/>
    </xf>
    <xf numFmtId="8" fontId="4" fillId="5" borderId="5" xfId="1" applyFont="1" applyFill="1" applyBorder="1" applyAlignment="1" applyProtection="1">
      <alignment horizontal="right"/>
    </xf>
    <xf numFmtId="0" fontId="3" fillId="5" borderId="0" xfId="0" applyNumberFormat="1" applyFont="1" applyFill="1" applyBorder="1" applyAlignment="1" applyProtection="1"/>
    <xf numFmtId="164" fontId="2" fillId="5" borderId="5" xfId="0" applyNumberFormat="1" applyFont="1" applyFill="1" applyBorder="1" applyAlignment="1" applyProtection="1"/>
    <xf numFmtId="164" fontId="5" fillId="5" borderId="5" xfId="0" applyNumberFormat="1" applyFont="1" applyFill="1" applyBorder="1" applyAlignment="1" applyProtection="1"/>
    <xf numFmtId="164" fontId="3" fillId="5" borderId="5" xfId="0" applyNumberFormat="1" applyFont="1" applyFill="1" applyBorder="1" applyAlignment="1" applyProtection="1">
      <alignment horizontal="right"/>
    </xf>
    <xf numFmtId="164" fontId="2" fillId="5" borderId="9" xfId="0" applyNumberFormat="1" applyFont="1" applyFill="1" applyBorder="1" applyAlignment="1" applyProtection="1"/>
    <xf numFmtId="164" fontId="2" fillId="5" borderId="4" xfId="0" applyNumberFormat="1" applyFont="1" applyFill="1" applyBorder="1" applyAlignment="1" applyProtection="1"/>
    <xf numFmtId="164" fontId="2" fillId="5" borderId="26" xfId="0" applyNumberFormat="1" applyFont="1" applyFill="1" applyBorder="1" applyAlignment="1" applyProtection="1"/>
    <xf numFmtId="164" fontId="3" fillId="5" borderId="3" xfId="1" applyNumberFormat="1" applyFont="1" applyFill="1" applyBorder="1" applyAlignment="1" applyProtection="1">
      <alignment horizontal="center"/>
    </xf>
    <xf numFmtId="164" fontId="3" fillId="5" borderId="2" xfId="1" applyNumberFormat="1" applyFont="1" applyFill="1" applyBorder="1" applyAlignment="1" applyProtection="1">
      <alignment horizontal="center"/>
    </xf>
    <xf numFmtId="0" fontId="3" fillId="5" borderId="4" xfId="1" applyNumberFormat="1" applyFont="1" applyFill="1" applyBorder="1" applyAlignment="1" applyProtection="1">
      <alignment horizontal="center"/>
    </xf>
    <xf numFmtId="164" fontId="2" fillId="5" borderId="5" xfId="1" applyNumberFormat="1" applyFont="1" applyFill="1" applyBorder="1" applyAlignment="1" applyProtection="1">
      <alignment horizontal="right"/>
    </xf>
    <xf numFmtId="164" fontId="4" fillId="5" borderId="5" xfId="1" applyNumberFormat="1" applyFont="1" applyFill="1" applyBorder="1" applyAlignment="1" applyProtection="1">
      <alignment horizontal="right"/>
    </xf>
    <xf numFmtId="164" fontId="4" fillId="5" borderId="27" xfId="1" applyNumberFormat="1" applyFont="1" applyFill="1" applyBorder="1" applyAlignment="1" applyProtection="1">
      <alignment horizontal="right"/>
    </xf>
    <xf numFmtId="9" fontId="3" fillId="5" borderId="3" xfId="1" applyNumberFormat="1" applyFont="1" applyFill="1" applyBorder="1" applyAlignment="1" applyProtection="1">
      <alignment horizontal="center"/>
    </xf>
    <xf numFmtId="164" fontId="2" fillId="5" borderId="5" xfId="1" applyNumberFormat="1" applyFont="1" applyFill="1" applyBorder="1" applyAlignment="1" applyProtection="1"/>
    <xf numFmtId="0" fontId="3" fillId="0" borderId="3" xfId="0" applyNumberFormat="1" applyFont="1" applyFill="1" applyBorder="1" applyAlignment="1" applyProtection="1"/>
    <xf numFmtId="0" fontId="3" fillId="0" borderId="2" xfId="0" applyNumberFormat="1" applyFont="1" applyFill="1" applyBorder="1" applyAlignment="1" applyProtection="1">
      <alignment horizontal="center"/>
    </xf>
    <xf numFmtId="8" fontId="2" fillId="0" borderId="5" xfId="1" applyFont="1" applyFill="1" applyBorder="1" applyAlignment="1" applyProtection="1">
      <alignment horizontal="right"/>
    </xf>
    <xf numFmtId="0" fontId="2" fillId="4" borderId="5" xfId="0" applyNumberFormat="1" applyFont="1" applyFill="1" applyBorder="1" applyAlignment="1" applyProtection="1"/>
    <xf numFmtId="0" fontId="5" fillId="4" borderId="5" xfId="0" applyNumberFormat="1" applyFont="1" applyFill="1" applyBorder="1" applyAlignment="1" applyProtection="1"/>
    <xf numFmtId="0" fontId="2" fillId="4" borderId="4" xfId="0" applyNumberFormat="1" applyFont="1" applyFill="1" applyBorder="1" applyAlignment="1" applyProtection="1"/>
    <xf numFmtId="0" fontId="2" fillId="4" borderId="5" xfId="0" applyNumberFormat="1" applyFont="1" applyFill="1" applyBorder="1" applyAlignment="1" applyProtection="1">
      <alignment horizontal="left"/>
    </xf>
    <xf numFmtId="0" fontId="3" fillId="0" borderId="31" xfId="0" applyNumberFormat="1" applyFont="1" applyFill="1" applyBorder="1" applyAlignment="1" applyProtection="1">
      <alignment horizontal="right"/>
    </xf>
    <xf numFmtId="0" fontId="3" fillId="0" borderId="3" xfId="0" applyNumberFormat="1" applyFont="1" applyFill="1" applyBorder="1" applyAlignment="1" applyProtection="1">
      <alignment horizontal="right"/>
    </xf>
    <xf numFmtId="8" fontId="3" fillId="3" borderId="3" xfId="1" applyFont="1" applyFill="1" applyBorder="1" applyAlignment="1" applyProtection="1"/>
    <xf numFmtId="8" fontId="3" fillId="3" borderId="2" xfId="1" applyFont="1" applyFill="1" applyBorder="1" applyAlignment="1" applyProtection="1">
      <alignment horizontal="center"/>
    </xf>
    <xf numFmtId="0" fontId="3" fillId="3" borderId="4" xfId="0" applyNumberFormat="1" applyFont="1" applyFill="1" applyBorder="1" applyAlignment="1" applyProtection="1">
      <alignment horizontal="center"/>
    </xf>
    <xf numFmtId="8" fontId="2" fillId="3" borderId="8" xfId="1" applyFont="1" applyFill="1" applyBorder="1" applyAlignment="1" applyProtection="1">
      <alignment horizontal="right"/>
    </xf>
    <xf numFmtId="8" fontId="2" fillId="3" borderId="5" xfId="1" applyFont="1" applyFill="1" applyBorder="1" applyAlignment="1" applyProtection="1">
      <alignment horizontal="right"/>
    </xf>
    <xf numFmtId="8" fontId="4" fillId="3" borderId="5" xfId="1" applyFont="1" applyFill="1" applyBorder="1" applyAlignment="1" applyProtection="1">
      <alignment horizontal="right"/>
    </xf>
    <xf numFmtId="165" fontId="3" fillId="3" borderId="3" xfId="0" applyNumberFormat="1" applyFont="1" applyFill="1" applyBorder="1" applyAlignment="1" applyProtection="1">
      <alignment horizontal="center"/>
    </xf>
    <xf numFmtId="165" fontId="3" fillId="3" borderId="2" xfId="0" applyNumberFormat="1" applyFont="1" applyFill="1" applyBorder="1" applyAlignment="1" applyProtection="1">
      <alignment horizontal="center"/>
    </xf>
    <xf numFmtId="165" fontId="2" fillId="3" borderId="10" xfId="0" applyNumberFormat="1" applyFont="1" applyFill="1" applyBorder="1" applyAlignment="1" applyProtection="1">
      <alignment horizontal="right"/>
    </xf>
    <xf numFmtId="165" fontId="2" fillId="3" borderId="5" xfId="0" applyNumberFormat="1" applyFont="1" applyFill="1" applyBorder="1" applyAlignment="1" applyProtection="1">
      <alignment horizontal="right"/>
    </xf>
    <xf numFmtId="165" fontId="4" fillId="3" borderId="5" xfId="0" applyNumberFormat="1" applyFont="1" applyFill="1" applyBorder="1" applyAlignment="1" applyProtection="1">
      <alignment horizontal="right"/>
    </xf>
    <xf numFmtId="164" fontId="2" fillId="5" borderId="13" xfId="0" applyNumberFormat="1" applyFont="1" applyFill="1" applyBorder="1" applyAlignment="1" applyProtection="1"/>
    <xf numFmtId="164" fontId="2" fillId="5" borderId="7" xfId="1" applyNumberFormat="1" applyFont="1" applyFill="1" applyBorder="1" applyAlignment="1" applyProtection="1">
      <alignment horizontal="right"/>
    </xf>
    <xf numFmtId="164" fontId="5" fillId="5" borderId="5" xfId="1" applyNumberFormat="1" applyFont="1" applyFill="1" applyBorder="1" applyAlignment="1" applyProtection="1">
      <alignment horizontal="right"/>
    </xf>
    <xf numFmtId="164" fontId="3" fillId="5" borderId="10" xfId="0" applyNumberFormat="1" applyFont="1" applyFill="1" applyBorder="1" applyAlignment="1" applyProtection="1"/>
    <xf numFmtId="164" fontId="3" fillId="5" borderId="0" xfId="0" applyNumberFormat="1" applyFont="1" applyFill="1" applyBorder="1" applyAlignment="1" applyProtection="1">
      <alignment horizontal="center"/>
    </xf>
    <xf numFmtId="164" fontId="2" fillId="5" borderId="12" xfId="0" applyNumberFormat="1" applyFont="1" applyFill="1" applyBorder="1" applyAlignment="1" applyProtection="1"/>
    <xf numFmtId="164" fontId="2" fillId="5" borderId="0" xfId="0" applyNumberFormat="1" applyFont="1" applyFill="1" applyBorder="1" applyAlignment="1" applyProtection="1"/>
    <xf numFmtId="164" fontId="2" fillId="5" borderId="9" xfId="0" applyNumberFormat="1" applyFont="1" applyFill="1" applyBorder="1" applyAlignment="1" applyProtection="1">
      <alignment horizontal="right"/>
    </xf>
    <xf numFmtId="164" fontId="2" fillId="5" borderId="5" xfId="0" applyNumberFormat="1" applyFont="1" applyFill="1" applyBorder="1" applyAlignment="1" applyProtection="1">
      <alignment horizontal="right"/>
    </xf>
    <xf numFmtId="2" fontId="2" fillId="5" borderId="5" xfId="0" applyNumberFormat="1" applyFont="1" applyFill="1" applyBorder="1" applyAlignment="1" applyProtection="1">
      <alignment horizontal="right"/>
    </xf>
    <xf numFmtId="2" fontId="5" fillId="5" borderId="5" xfId="0" applyNumberFormat="1" applyFont="1" applyFill="1" applyBorder="1" applyAlignment="1" applyProtection="1">
      <alignment horizontal="right"/>
    </xf>
    <xf numFmtId="164" fontId="2" fillId="5" borderId="0" xfId="1" applyNumberFormat="1" applyFont="1" applyFill="1" applyBorder="1" applyAlignment="1" applyProtection="1">
      <alignment horizontal="right"/>
    </xf>
    <xf numFmtId="164" fontId="6" fillId="5" borderId="5" xfId="1" applyNumberFormat="1" applyFont="1" applyFill="1" applyBorder="1" applyAlignment="1" applyProtection="1">
      <alignment horizontal="right"/>
    </xf>
    <xf numFmtId="8" fontId="3" fillId="0" borderId="3" xfId="1" applyFont="1" applyFill="1" applyBorder="1" applyAlignment="1" applyProtection="1"/>
    <xf numFmtId="8" fontId="3" fillId="0" borderId="2" xfId="1" applyFont="1" applyFill="1" applyBorder="1" applyAlignment="1" applyProtection="1">
      <alignment horizontal="center"/>
    </xf>
    <xf numFmtId="165" fontId="6" fillId="0" borderId="5" xfId="0" applyNumberFormat="1" applyFont="1" applyFill="1" applyBorder="1" applyAlignment="1" applyProtection="1">
      <alignment horizontal="right"/>
    </xf>
    <xf numFmtId="0" fontId="3" fillId="6" borderId="31" xfId="0" applyNumberFormat="1" applyFont="1" applyFill="1" applyBorder="1" applyAlignment="1" applyProtection="1"/>
    <xf numFmtId="8" fontId="4" fillId="6" borderId="31" xfId="1" applyFont="1" applyFill="1" applyBorder="1" applyAlignment="1" applyProtection="1">
      <alignment horizontal="right"/>
    </xf>
    <xf numFmtId="164" fontId="4" fillId="6" borderId="31" xfId="1" applyNumberFormat="1" applyFont="1" applyFill="1" applyBorder="1" applyAlignment="1" applyProtection="1">
      <alignment horizontal="right"/>
    </xf>
    <xf numFmtId="165" fontId="4" fillId="6" borderId="31" xfId="0" applyNumberFormat="1" applyFont="1" applyFill="1" applyBorder="1" applyAlignment="1" applyProtection="1">
      <alignment horizontal="right"/>
    </xf>
    <xf numFmtId="0" fontId="2" fillId="6" borderId="30" xfId="0" applyNumberFormat="1" applyFont="1" applyFill="1" applyBorder="1" applyAlignment="1" applyProtection="1"/>
    <xf numFmtId="8" fontId="2" fillId="3" borderId="4" xfId="1" applyFont="1" applyFill="1" applyBorder="1" applyAlignment="1" applyProtection="1">
      <alignment horizontal="right"/>
    </xf>
    <xf numFmtId="8" fontId="2" fillId="0" borderId="12" xfId="1" applyFont="1" applyFill="1" applyBorder="1" applyAlignment="1" applyProtection="1">
      <alignment horizontal="right"/>
    </xf>
    <xf numFmtId="7" fontId="2" fillId="0" borderId="0" xfId="0" applyNumberFormat="1" applyFont="1" applyFill="1" applyBorder="1" applyAlignment="1" applyProtection="1">
      <protection locked="0"/>
    </xf>
    <xf numFmtId="0" fontId="3" fillId="7" borderId="0" xfId="0" applyNumberFormat="1" applyFont="1" applyFill="1" applyBorder="1" applyAlignment="1" applyProtection="1">
      <alignment horizontal="center"/>
    </xf>
    <xf numFmtId="0" fontId="3" fillId="7" borderId="12" xfId="0" applyNumberFormat="1" applyFont="1" applyFill="1" applyBorder="1" applyAlignment="1" applyProtection="1">
      <alignment horizontal="center"/>
    </xf>
    <xf numFmtId="0" fontId="3" fillId="7" borderId="0" xfId="0" applyNumberFormat="1" applyFont="1" applyFill="1" applyBorder="1" applyAlignment="1" applyProtection="1"/>
    <xf numFmtId="164" fontId="2" fillId="7" borderId="5" xfId="0" applyNumberFormat="1" applyFont="1" applyFill="1" applyBorder="1" applyAlignment="1" applyProtection="1"/>
    <xf numFmtId="164" fontId="5" fillId="7" borderId="5" xfId="0" applyNumberFormat="1" applyFont="1" applyFill="1" applyBorder="1" applyAlignment="1" applyProtection="1"/>
    <xf numFmtId="164" fontId="2" fillId="7" borderId="9" xfId="0" applyNumberFormat="1" applyFont="1" applyFill="1" applyBorder="1" applyAlignment="1" applyProtection="1"/>
    <xf numFmtId="164" fontId="2" fillId="7" borderId="4" xfId="0" applyNumberFormat="1" applyFont="1" applyFill="1" applyBorder="1" applyAlignment="1" applyProtection="1"/>
    <xf numFmtId="164" fontId="3" fillId="7" borderId="4" xfId="0" applyNumberFormat="1" applyFont="1" applyFill="1" applyBorder="1" applyAlignment="1" applyProtection="1">
      <alignment horizontal="right"/>
    </xf>
    <xf numFmtId="164" fontId="3" fillId="7" borderId="3" xfId="1" applyNumberFormat="1" applyFont="1" applyFill="1" applyBorder="1" applyAlignment="1" applyProtection="1">
      <alignment horizontal="center"/>
    </xf>
    <xf numFmtId="164" fontId="3" fillId="7" borderId="2" xfId="1" applyNumberFormat="1" applyFont="1" applyFill="1" applyBorder="1" applyAlignment="1" applyProtection="1">
      <alignment horizontal="center"/>
    </xf>
    <xf numFmtId="0" fontId="3" fillId="7" borderId="4" xfId="1" applyNumberFormat="1" applyFont="1" applyFill="1" applyBorder="1" applyAlignment="1" applyProtection="1">
      <alignment horizontal="center"/>
    </xf>
    <xf numFmtId="164" fontId="2" fillId="7" borderId="5" xfId="1" applyNumberFormat="1" applyFont="1" applyFill="1" applyBorder="1" applyAlignment="1" applyProtection="1">
      <alignment horizontal="right"/>
    </xf>
    <xf numFmtId="164" fontId="2" fillId="7" borderId="8" xfId="1" applyNumberFormat="1" applyFont="1" applyFill="1" applyBorder="1" applyAlignment="1" applyProtection="1">
      <alignment horizontal="right"/>
    </xf>
    <xf numFmtId="9" fontId="3" fillId="7" borderId="3" xfId="1" applyNumberFormat="1" applyFont="1" applyFill="1" applyBorder="1" applyAlignment="1" applyProtection="1">
      <alignment horizontal="center"/>
    </xf>
    <xf numFmtId="164" fontId="2" fillId="7" borderId="5" xfId="1" applyNumberFormat="1" applyFont="1" applyFill="1" applyBorder="1" applyAlignment="1" applyProtection="1"/>
    <xf numFmtId="0" fontId="2" fillId="4" borderId="11" xfId="0" applyNumberFormat="1" applyFont="1" applyFill="1" applyBorder="1" applyAlignment="1" applyProtection="1"/>
    <xf numFmtId="0" fontId="2" fillId="4" borderId="5" xfId="0" applyNumberFormat="1" applyFont="1" applyFill="1" applyBorder="1" applyAlignment="1" applyProtection="1">
      <alignment horizontal="right"/>
    </xf>
    <xf numFmtId="0" fontId="3" fillId="4" borderId="5" xfId="0" applyNumberFormat="1" applyFont="1" applyFill="1" applyBorder="1" applyAlignment="1" applyProtection="1">
      <alignment horizontal="right"/>
    </xf>
    <xf numFmtId="0" fontId="2" fillId="6" borderId="0" xfId="0" applyNumberFormat="1" applyFont="1" applyFill="1" applyBorder="1" applyAlignment="1" applyProtection="1">
      <alignment horizontal="right"/>
    </xf>
    <xf numFmtId="164" fontId="2" fillId="6" borderId="0" xfId="0" applyNumberFormat="1" applyFont="1" applyFill="1" applyBorder="1" applyAlignment="1" applyProtection="1">
      <alignment horizontal="right"/>
    </xf>
    <xf numFmtId="8" fontId="4" fillId="6" borderId="2" xfId="1" applyFont="1" applyFill="1" applyBorder="1" applyAlignment="1" applyProtection="1">
      <alignment horizontal="right"/>
    </xf>
    <xf numFmtId="164" fontId="4" fillId="6" borderId="2" xfId="1" applyNumberFormat="1" applyFont="1" applyFill="1" applyBorder="1" applyAlignment="1" applyProtection="1">
      <alignment horizontal="right"/>
    </xf>
    <xf numFmtId="165" fontId="4" fillId="6" borderId="2" xfId="0" applyNumberFormat="1" applyFont="1" applyFill="1" applyBorder="1" applyAlignment="1" applyProtection="1">
      <alignment horizontal="right"/>
    </xf>
    <xf numFmtId="165" fontId="3" fillId="6" borderId="2" xfId="0" applyNumberFormat="1" applyFont="1" applyFill="1" applyBorder="1" applyAlignment="1" applyProtection="1">
      <alignment horizontal="right"/>
    </xf>
    <xf numFmtId="164" fontId="2" fillId="6" borderId="19" xfId="0" applyNumberFormat="1" applyFont="1" applyFill="1" applyBorder="1" applyAlignment="1" applyProtection="1"/>
    <xf numFmtId="8" fontId="4" fillId="6" borderId="19" xfId="1" applyFont="1" applyFill="1" applyBorder="1" applyAlignment="1" applyProtection="1">
      <alignment horizontal="right"/>
    </xf>
    <xf numFmtId="164" fontId="4" fillId="6" borderId="20" xfId="1" applyNumberFormat="1" applyFont="1" applyFill="1" applyBorder="1" applyAlignment="1" applyProtection="1">
      <alignment horizontal="right"/>
    </xf>
    <xf numFmtId="165" fontId="4" fillId="6" borderId="19" xfId="0" applyNumberFormat="1" applyFont="1" applyFill="1" applyBorder="1" applyAlignment="1" applyProtection="1">
      <alignment horizontal="right"/>
    </xf>
    <xf numFmtId="0" fontId="3" fillId="6" borderId="28" xfId="0" applyNumberFormat="1" applyFont="1" applyFill="1" applyBorder="1" applyAlignment="1" applyProtection="1"/>
    <xf numFmtId="0" fontId="3" fillId="6" borderId="21" xfId="0" applyNumberFormat="1" applyFont="1" applyFill="1" applyBorder="1" applyAlignment="1" applyProtection="1"/>
    <xf numFmtId="0" fontId="3" fillId="6" borderId="19" xfId="0" applyNumberFormat="1" applyFont="1" applyFill="1" applyBorder="1" applyAlignment="1" applyProtection="1"/>
    <xf numFmtId="165" fontId="2" fillId="0" borderId="10" xfId="1" applyNumberFormat="1" applyFont="1" applyFill="1" applyBorder="1" applyAlignment="1" applyProtection="1"/>
    <xf numFmtId="165" fontId="2" fillId="2" borderId="19" xfId="1" applyNumberFormat="1" applyFont="1" applyFill="1" applyBorder="1" applyAlignment="1" applyProtection="1"/>
    <xf numFmtId="9" fontId="3" fillId="7" borderId="6" xfId="1" applyNumberFormat="1" applyFont="1" applyFill="1" applyBorder="1" applyAlignment="1" applyProtection="1">
      <alignment horizontal="center"/>
    </xf>
    <xf numFmtId="164" fontId="3" fillId="7" borderId="1" xfId="1" applyNumberFormat="1" applyFont="1" applyFill="1" applyBorder="1" applyAlignment="1" applyProtection="1">
      <alignment horizontal="center"/>
    </xf>
    <xf numFmtId="0" fontId="3" fillId="7" borderId="11" xfId="1" applyNumberFormat="1" applyFont="1" applyFill="1" applyBorder="1" applyAlignment="1" applyProtection="1">
      <alignment horizontal="center"/>
    </xf>
    <xf numFmtId="164" fontId="2" fillId="7" borderId="8" xfId="1" applyNumberFormat="1" applyFont="1" applyFill="1" applyBorder="1" applyAlignment="1" applyProtection="1"/>
    <xf numFmtId="164" fontId="4" fillId="5" borderId="26" xfId="1" applyNumberFormat="1" applyFont="1" applyFill="1" applyBorder="1" applyAlignment="1" applyProtection="1">
      <alignment horizontal="right"/>
    </xf>
    <xf numFmtId="164" fontId="4" fillId="6" borderId="19" xfId="1" applyNumberFormat="1" applyFont="1" applyFill="1" applyBorder="1" applyAlignment="1" applyProtection="1">
      <alignment horizontal="right"/>
    </xf>
    <xf numFmtId="9" fontId="3" fillId="5" borderId="6" xfId="1" applyNumberFormat="1" applyFont="1" applyFill="1" applyBorder="1" applyAlignment="1" applyProtection="1">
      <alignment horizontal="center"/>
    </xf>
    <xf numFmtId="164" fontId="3" fillId="5" borderId="1" xfId="1" applyNumberFormat="1" applyFont="1" applyFill="1" applyBorder="1" applyAlignment="1" applyProtection="1">
      <alignment horizontal="center"/>
    </xf>
    <xf numFmtId="0" fontId="3" fillId="5" borderId="11" xfId="1" applyNumberFormat="1" applyFont="1" applyFill="1" applyBorder="1" applyAlignment="1" applyProtection="1">
      <alignment horizontal="center"/>
    </xf>
    <xf numFmtId="164" fontId="2" fillId="5" borderId="10" xfId="1" applyNumberFormat="1" applyFont="1" applyFill="1" applyBorder="1" applyAlignment="1" applyProtection="1">
      <alignment horizontal="right"/>
    </xf>
    <xf numFmtId="164" fontId="2" fillId="5" borderId="8" xfId="1" applyNumberFormat="1" applyFont="1" applyFill="1" applyBorder="1" applyAlignment="1" applyProtection="1">
      <alignment horizontal="right"/>
    </xf>
    <xf numFmtId="164" fontId="5" fillId="5" borderId="8" xfId="1" applyNumberFormat="1" applyFont="1" applyFill="1" applyBorder="1" applyAlignment="1" applyProtection="1">
      <alignment horizontal="right"/>
    </xf>
    <xf numFmtId="164" fontId="4" fillId="5" borderId="8" xfId="1" applyNumberFormat="1" applyFont="1" applyFill="1" applyBorder="1" applyAlignment="1" applyProtection="1">
      <alignment horizontal="right"/>
    </xf>
    <xf numFmtId="164" fontId="2" fillId="5" borderId="8" xfId="1" applyNumberFormat="1" applyFont="1" applyFill="1" applyBorder="1" applyAlignment="1" applyProtection="1"/>
    <xf numFmtId="164" fontId="4" fillId="6" borderId="1" xfId="1" applyNumberFormat="1" applyFont="1" applyFill="1" applyBorder="1" applyAlignment="1" applyProtection="1">
      <alignment horizontal="right"/>
    </xf>
    <xf numFmtId="2" fontId="2" fillId="5" borderId="8" xfId="0" applyNumberFormat="1" applyFont="1" applyFill="1" applyBorder="1" applyAlignment="1" applyProtection="1">
      <alignment horizontal="right"/>
    </xf>
    <xf numFmtId="2" fontId="5" fillId="5" borderId="8" xfId="0" applyNumberFormat="1" applyFont="1" applyFill="1" applyBorder="1" applyAlignment="1" applyProtection="1">
      <alignment horizontal="right"/>
    </xf>
    <xf numFmtId="8" fontId="4" fillId="5" borderId="8" xfId="1" applyFont="1" applyFill="1" applyBorder="1" applyAlignment="1" applyProtection="1">
      <alignment horizontal="right"/>
    </xf>
    <xf numFmtId="164" fontId="6" fillId="5" borderId="8" xfId="1" applyNumberFormat="1" applyFont="1" applyFill="1" applyBorder="1" applyAlignment="1" applyProtection="1">
      <alignment horizontal="right"/>
    </xf>
    <xf numFmtId="0" fontId="2" fillId="0" borderId="34" xfId="0" applyNumberFormat="1" applyFont="1" applyFill="1" applyBorder="1" applyAlignment="1" applyProtection="1"/>
    <xf numFmtId="0" fontId="3" fillId="0" borderId="3" xfId="0" applyNumberFormat="1" applyFont="1" applyFill="1" applyBorder="1" applyAlignment="1" applyProtection="1">
      <alignment horizontal="center"/>
    </xf>
    <xf numFmtId="164" fontId="2" fillId="0" borderId="26" xfId="0" applyNumberFormat="1" applyFont="1" applyFill="1" applyBorder="1" applyAlignment="1" applyProtection="1"/>
    <xf numFmtId="164" fontId="2" fillId="6" borderId="18" xfId="0" applyNumberFormat="1" applyFont="1" applyFill="1" applyBorder="1" applyAlignment="1" applyProtection="1"/>
    <xf numFmtId="164" fontId="2" fillId="0" borderId="5" xfId="0" applyNumberFormat="1" applyFont="1" applyFill="1" applyBorder="1" applyAlignment="1" applyProtection="1"/>
    <xf numFmtId="164" fontId="3" fillId="0" borderId="3" xfId="0" applyNumberFormat="1" applyFont="1" applyFill="1" applyBorder="1" applyAlignment="1" applyProtection="1">
      <alignment horizontal="center"/>
    </xf>
    <xf numFmtId="164" fontId="3" fillId="0" borderId="2" xfId="0" applyNumberFormat="1" applyFont="1" applyFill="1" applyBorder="1" applyAlignment="1" applyProtection="1">
      <alignment horizontal="center"/>
    </xf>
    <xf numFmtId="164" fontId="3" fillId="0" borderId="4" xfId="0" applyNumberFormat="1" applyFont="1" applyFill="1" applyBorder="1" applyAlignment="1" applyProtection="1">
      <alignment horizontal="center"/>
    </xf>
    <xf numFmtId="164" fontId="2" fillId="6" borderId="4" xfId="0" applyNumberFormat="1" applyFont="1" applyFill="1" applyBorder="1" applyAlignment="1" applyProtection="1"/>
    <xf numFmtId="164" fontId="5" fillId="5" borderId="11" xfId="0" applyNumberFormat="1" applyFont="1" applyFill="1" applyBorder="1" applyAlignment="1" applyProtection="1"/>
    <xf numFmtId="0" fontId="3" fillId="2" borderId="24" xfId="0" applyNumberFormat="1" applyFont="1" applyFill="1" applyBorder="1" applyAlignment="1" applyProtection="1"/>
    <xf numFmtId="0" fontId="3" fillId="2" borderId="9" xfId="0" applyNumberFormat="1" applyFont="1" applyFill="1" applyBorder="1" applyAlignment="1" applyProtection="1"/>
    <xf numFmtId="0" fontId="3" fillId="2" borderId="18" xfId="0" applyNumberFormat="1" applyFont="1" applyFill="1" applyBorder="1" applyAlignment="1" applyProtection="1"/>
    <xf numFmtId="0" fontId="3" fillId="0" borderId="24" xfId="0" applyNumberFormat="1" applyFont="1" applyFill="1" applyBorder="1" applyAlignment="1" applyProtection="1"/>
    <xf numFmtId="0" fontId="3" fillId="0" borderId="9" xfId="0" applyNumberFormat="1" applyFont="1" applyFill="1" applyBorder="1" applyAlignment="1" applyProtection="1"/>
    <xf numFmtId="0" fontId="3" fillId="2" borderId="7" xfId="0" applyNumberFormat="1" applyFont="1" applyFill="1" applyBorder="1" applyAlignment="1" applyProtection="1"/>
    <xf numFmtId="8" fontId="4" fillId="2" borderId="3" xfId="1" applyFont="1" applyFill="1" applyBorder="1" applyAlignment="1" applyProtection="1">
      <alignment horizontal="right"/>
    </xf>
    <xf numFmtId="164" fontId="4" fillId="2" borderId="3" xfId="1" applyNumberFormat="1" applyFont="1" applyFill="1" applyBorder="1" applyAlignment="1" applyProtection="1">
      <alignment horizontal="right"/>
    </xf>
    <xf numFmtId="165" fontId="4" fillId="2" borderId="3" xfId="0" applyNumberFormat="1" applyFont="1" applyFill="1" applyBorder="1" applyAlignment="1" applyProtection="1">
      <alignment horizontal="right"/>
    </xf>
    <xf numFmtId="164" fontId="4" fillId="2" borderId="6" xfId="1" applyNumberFormat="1" applyFont="1" applyFill="1" applyBorder="1" applyAlignment="1" applyProtection="1">
      <alignment horizontal="right"/>
    </xf>
    <xf numFmtId="0" fontId="3" fillId="0" borderId="6"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xf>
    <xf numFmtId="164" fontId="2" fillId="0" borderId="8" xfId="0" applyNumberFormat="1" applyFont="1" applyFill="1" applyBorder="1" applyAlignment="1" applyProtection="1"/>
    <xf numFmtId="0" fontId="2" fillId="2" borderId="35" xfId="0" applyNumberFormat="1" applyFont="1" applyFill="1" applyBorder="1" applyAlignment="1" applyProtection="1"/>
    <xf numFmtId="164" fontId="4" fillId="2" borderId="1" xfId="1" applyNumberFormat="1" applyFont="1" applyFill="1" applyBorder="1" applyAlignment="1" applyProtection="1">
      <alignment horizontal="right"/>
    </xf>
    <xf numFmtId="164" fontId="3" fillId="0" borderId="6" xfId="0" applyNumberFormat="1" applyFont="1" applyFill="1" applyBorder="1" applyAlignment="1" applyProtection="1">
      <alignment horizontal="center"/>
    </xf>
    <xf numFmtId="164" fontId="3" fillId="0" borderId="1" xfId="0" applyNumberFormat="1" applyFont="1" applyFill="1" applyBorder="1" applyAlignment="1" applyProtection="1">
      <alignment horizontal="center"/>
    </xf>
    <xf numFmtId="164" fontId="3" fillId="0" borderId="11" xfId="0" applyNumberFormat="1" applyFont="1" applyFill="1" applyBorder="1" applyAlignment="1" applyProtection="1">
      <alignment horizontal="center"/>
    </xf>
    <xf numFmtId="165" fontId="4" fillId="0" borderId="8" xfId="1" applyNumberFormat="1" applyFont="1" applyFill="1" applyBorder="1" applyAlignment="1" applyProtection="1">
      <alignment horizontal="right"/>
    </xf>
    <xf numFmtId="0" fontId="2" fillId="9" borderId="5" xfId="0" applyNumberFormat="1" applyFont="1" applyFill="1" applyBorder="1" applyAlignment="1" applyProtection="1"/>
    <xf numFmtId="0" fontId="2" fillId="6" borderId="0" xfId="0" applyNumberFormat="1" applyFont="1" applyFill="1" applyBorder="1" applyAlignment="1" applyProtection="1">
      <alignment horizontal="center"/>
    </xf>
    <xf numFmtId="0" fontId="2" fillId="6" borderId="6" xfId="0" applyNumberFormat="1" applyFont="1" applyFill="1" applyBorder="1" applyAlignment="1" applyProtection="1">
      <alignment horizontal="center"/>
    </xf>
    <xf numFmtId="0" fontId="3" fillId="2" borderId="37" xfId="0" applyNumberFormat="1" applyFont="1" applyFill="1" applyBorder="1" applyAlignment="1" applyProtection="1"/>
    <xf numFmtId="0" fontId="3" fillId="2" borderId="38" xfId="0" applyNumberFormat="1" applyFont="1" applyFill="1" applyBorder="1" applyAlignment="1" applyProtection="1"/>
    <xf numFmtId="0" fontId="3" fillId="0" borderId="2" xfId="0" applyNumberFormat="1" applyFont="1" applyFill="1" applyBorder="1" applyAlignment="1" applyProtection="1">
      <alignment horizontal="right"/>
    </xf>
    <xf numFmtId="0" fontId="5" fillId="4" borderId="4" xfId="0" applyNumberFormat="1" applyFont="1" applyFill="1" applyBorder="1" applyAlignment="1" applyProtection="1"/>
    <xf numFmtId="0" fontId="3" fillId="6" borderId="37" xfId="0" applyNumberFormat="1" applyFont="1" applyFill="1" applyBorder="1" applyAlignment="1" applyProtection="1"/>
    <xf numFmtId="0" fontId="2" fillId="6" borderId="39" xfId="0" applyNumberFormat="1" applyFont="1" applyFill="1" applyBorder="1" applyAlignment="1" applyProtection="1"/>
    <xf numFmtId="0" fontId="3" fillId="6" borderId="39" xfId="0" applyNumberFormat="1" applyFont="1" applyFill="1" applyBorder="1" applyAlignment="1" applyProtection="1"/>
    <xf numFmtId="0" fontId="2" fillId="6" borderId="38" xfId="0" applyNumberFormat="1" applyFont="1" applyFill="1" applyBorder="1" applyAlignment="1" applyProtection="1"/>
    <xf numFmtId="0" fontId="3" fillId="6" borderId="38" xfId="0" applyNumberFormat="1" applyFont="1" applyFill="1" applyBorder="1" applyAlignment="1" applyProtection="1"/>
    <xf numFmtId="0" fontId="2" fillId="4" borderId="40" xfId="0" applyNumberFormat="1" applyFont="1" applyFill="1" applyBorder="1" applyAlignment="1" applyProtection="1"/>
    <xf numFmtId="0" fontId="3" fillId="6" borderId="38" xfId="0" applyNumberFormat="1" applyFont="1" applyFill="1" applyBorder="1" applyAlignment="1" applyProtection="1">
      <alignment horizontal="right"/>
    </xf>
    <xf numFmtId="8" fontId="4" fillId="0" borderId="4" xfId="1" applyFont="1" applyFill="1" applyBorder="1" applyAlignment="1" applyProtection="1">
      <alignment horizontal="right"/>
    </xf>
    <xf numFmtId="164" fontId="4" fillId="7" borderId="4" xfId="1" applyNumberFormat="1" applyFont="1" applyFill="1" applyBorder="1" applyAlignment="1" applyProtection="1">
      <alignment horizontal="right"/>
    </xf>
    <xf numFmtId="165" fontId="4" fillId="0" borderId="4" xfId="0" applyNumberFormat="1" applyFont="1" applyFill="1" applyBorder="1" applyAlignment="1" applyProtection="1">
      <alignment horizontal="right"/>
    </xf>
    <xf numFmtId="164" fontId="4" fillId="7" borderId="11" xfId="1" applyNumberFormat="1" applyFont="1" applyFill="1" applyBorder="1" applyAlignment="1" applyProtection="1">
      <alignment horizontal="right"/>
    </xf>
    <xf numFmtId="164" fontId="3" fillId="0" borderId="4" xfId="0" applyNumberFormat="1" applyFont="1" applyFill="1" applyBorder="1" applyAlignment="1" applyProtection="1"/>
    <xf numFmtId="164" fontId="3" fillId="0" borderId="11" xfId="0" applyNumberFormat="1" applyFont="1" applyFill="1" applyBorder="1" applyAlignment="1" applyProtection="1"/>
    <xf numFmtId="164" fontId="5" fillId="7" borderId="31" xfId="0" applyNumberFormat="1" applyFont="1" applyFill="1" applyBorder="1" applyAlignment="1" applyProtection="1"/>
    <xf numFmtId="8" fontId="2" fillId="0" borderId="31" xfId="1" applyFont="1" applyFill="1" applyBorder="1" applyAlignment="1" applyProtection="1">
      <alignment horizontal="right"/>
    </xf>
    <xf numFmtId="164" fontId="2" fillId="7" borderId="31" xfId="1" applyNumberFormat="1" applyFont="1" applyFill="1" applyBorder="1" applyAlignment="1" applyProtection="1">
      <alignment horizontal="right"/>
    </xf>
    <xf numFmtId="165" fontId="2" fillId="0" borderId="31" xfId="0" applyNumberFormat="1" applyFont="1" applyFill="1" applyBorder="1" applyAlignment="1" applyProtection="1">
      <alignment horizontal="right"/>
    </xf>
    <xf numFmtId="164" fontId="2" fillId="7" borderId="31" xfId="1" applyNumberFormat="1" applyFont="1" applyFill="1" applyBorder="1" applyAlignment="1" applyProtection="1"/>
    <xf numFmtId="164" fontId="2" fillId="7" borderId="33" xfId="1" applyNumberFormat="1" applyFont="1" applyFill="1" applyBorder="1" applyAlignment="1" applyProtection="1"/>
    <xf numFmtId="164" fontId="2" fillId="0" borderId="31" xfId="0" applyNumberFormat="1" applyFont="1" applyFill="1" applyBorder="1" applyAlignment="1" applyProtection="1"/>
    <xf numFmtId="164" fontId="2" fillId="0" borderId="33" xfId="0" applyNumberFormat="1" applyFont="1" applyFill="1" applyBorder="1" applyAlignment="1" applyProtection="1"/>
    <xf numFmtId="164" fontId="2" fillId="7" borderId="31" xfId="0" applyNumberFormat="1" applyFont="1" applyFill="1" applyBorder="1" applyAlignment="1" applyProtection="1"/>
    <xf numFmtId="164" fontId="2" fillId="7" borderId="33" xfId="1" applyNumberFormat="1" applyFont="1" applyFill="1" applyBorder="1" applyAlignment="1" applyProtection="1">
      <alignment horizontal="right"/>
    </xf>
    <xf numFmtId="8" fontId="3" fillId="0" borderId="4" xfId="1" applyFont="1" applyFill="1" applyBorder="1" applyAlignment="1" applyProtection="1">
      <alignment horizontal="right"/>
    </xf>
    <xf numFmtId="164" fontId="3" fillId="7" borderId="4" xfId="1" applyNumberFormat="1" applyFont="1" applyFill="1" applyBorder="1" applyAlignment="1" applyProtection="1">
      <alignment horizontal="right"/>
    </xf>
    <xf numFmtId="165" fontId="3" fillId="0" borderId="4" xfId="0" applyNumberFormat="1" applyFont="1" applyFill="1" applyBorder="1" applyAlignment="1" applyProtection="1">
      <alignment horizontal="right"/>
    </xf>
    <xf numFmtId="165" fontId="2" fillId="0" borderId="4" xfId="0" applyNumberFormat="1" applyFont="1" applyFill="1" applyBorder="1" applyAlignment="1" applyProtection="1">
      <alignment horizontal="right"/>
    </xf>
    <xf numFmtId="164" fontId="3" fillId="7" borderId="11" xfId="1" applyNumberFormat="1" applyFont="1" applyFill="1" applyBorder="1" applyAlignment="1" applyProtection="1">
      <alignment horizontal="right"/>
    </xf>
    <xf numFmtId="164" fontId="3" fillId="5" borderId="4" xfId="0" applyNumberFormat="1" applyFont="1" applyFill="1" applyBorder="1" applyAlignment="1" applyProtection="1">
      <alignment horizontal="right"/>
    </xf>
    <xf numFmtId="8" fontId="3" fillId="3" borderId="4" xfId="1" applyFont="1" applyFill="1" applyBorder="1" applyAlignment="1" applyProtection="1">
      <alignment horizontal="right"/>
    </xf>
    <xf numFmtId="164" fontId="3" fillId="5" borderId="4" xfId="1" applyNumberFormat="1" applyFont="1" applyFill="1" applyBorder="1" applyAlignment="1" applyProtection="1">
      <alignment horizontal="right"/>
    </xf>
    <xf numFmtId="165" fontId="3" fillId="3" borderId="4" xfId="0" applyNumberFormat="1" applyFont="1" applyFill="1" applyBorder="1" applyAlignment="1" applyProtection="1">
      <alignment horizontal="right"/>
    </xf>
    <xf numFmtId="164" fontId="3" fillId="5" borderId="11" xfId="1" applyNumberFormat="1" applyFont="1" applyFill="1" applyBorder="1" applyAlignment="1" applyProtection="1">
      <alignment horizontal="right"/>
    </xf>
    <xf numFmtId="164" fontId="2" fillId="5" borderId="33" xfId="0" applyNumberFormat="1" applyFont="1" applyFill="1" applyBorder="1" applyAlignment="1" applyProtection="1"/>
    <xf numFmtId="8" fontId="2" fillId="3" borderId="31" xfId="1" applyFont="1" applyFill="1" applyBorder="1" applyAlignment="1" applyProtection="1">
      <alignment horizontal="right"/>
    </xf>
    <xf numFmtId="164" fontId="2" fillId="5" borderId="31" xfId="1" applyNumberFormat="1" applyFont="1" applyFill="1" applyBorder="1" applyAlignment="1" applyProtection="1">
      <alignment horizontal="right"/>
    </xf>
    <xf numFmtId="165" fontId="2" fillId="3" borderId="31" xfId="0" applyNumberFormat="1" applyFont="1" applyFill="1" applyBorder="1" applyAlignment="1" applyProtection="1">
      <alignment horizontal="right"/>
    </xf>
    <xf numFmtId="164" fontId="2" fillId="5" borderId="33" xfId="1" applyNumberFormat="1" applyFont="1" applyFill="1" applyBorder="1" applyAlignment="1" applyProtection="1">
      <alignment horizontal="right"/>
    </xf>
    <xf numFmtId="164" fontId="2" fillId="5" borderId="31" xfId="0" applyNumberFormat="1" applyFont="1" applyFill="1" applyBorder="1" applyAlignment="1" applyProtection="1"/>
    <xf numFmtId="164" fontId="3" fillId="5" borderId="36" xfId="0" applyNumberFormat="1" applyFont="1" applyFill="1" applyBorder="1" applyAlignment="1" applyProtection="1">
      <alignment horizontal="right"/>
    </xf>
    <xf numFmtId="8" fontId="4" fillId="3" borderId="36" xfId="1" applyFont="1" applyFill="1" applyBorder="1" applyAlignment="1" applyProtection="1">
      <alignment horizontal="right"/>
    </xf>
    <xf numFmtId="164" fontId="4" fillId="5" borderId="36" xfId="1" applyNumberFormat="1" applyFont="1" applyFill="1" applyBorder="1" applyAlignment="1" applyProtection="1">
      <alignment horizontal="right"/>
    </xf>
    <xf numFmtId="165" fontId="4" fillId="3" borderId="36" xfId="0" applyNumberFormat="1" applyFont="1" applyFill="1" applyBorder="1" applyAlignment="1" applyProtection="1">
      <alignment horizontal="right"/>
    </xf>
    <xf numFmtId="165" fontId="3" fillId="0" borderId="36" xfId="0" applyNumberFormat="1" applyFont="1" applyFill="1" applyBorder="1" applyAlignment="1" applyProtection="1">
      <alignment horizontal="right"/>
    </xf>
    <xf numFmtId="164" fontId="4" fillId="5" borderId="41" xfId="1" applyNumberFormat="1" applyFont="1" applyFill="1" applyBorder="1" applyAlignment="1" applyProtection="1">
      <alignment horizontal="right"/>
    </xf>
    <xf numFmtId="164" fontId="2" fillId="5" borderId="31" xfId="1" applyNumberFormat="1" applyFont="1" applyFill="1" applyBorder="1" applyAlignment="1" applyProtection="1"/>
    <xf numFmtId="164" fontId="2" fillId="5" borderId="33" xfId="1" applyNumberFormat="1" applyFont="1" applyFill="1" applyBorder="1" applyAlignment="1" applyProtection="1"/>
    <xf numFmtId="164" fontId="7" fillId="5" borderId="4" xfId="1" applyNumberFormat="1" applyFont="1" applyFill="1" applyBorder="1" applyAlignment="1" applyProtection="1">
      <alignment horizontal="right"/>
    </xf>
    <xf numFmtId="165" fontId="7" fillId="0" borderId="4" xfId="0" applyNumberFormat="1" applyFont="1" applyFill="1" applyBorder="1" applyAlignment="1" applyProtection="1">
      <alignment horizontal="right"/>
    </xf>
    <xf numFmtId="164" fontId="7" fillId="5" borderId="11" xfId="1" applyNumberFormat="1" applyFont="1" applyFill="1" applyBorder="1" applyAlignment="1" applyProtection="1">
      <alignment horizontal="right"/>
    </xf>
    <xf numFmtId="164" fontId="3" fillId="5" borderId="2" xfId="0" applyNumberFormat="1" applyFont="1" applyFill="1" applyBorder="1" applyAlignment="1" applyProtection="1">
      <alignment horizontal="right"/>
    </xf>
    <xf numFmtId="164" fontId="4" fillId="5" borderId="4" xfId="1" applyNumberFormat="1" applyFont="1" applyFill="1" applyBorder="1" applyAlignment="1" applyProtection="1">
      <alignment horizontal="right"/>
    </xf>
    <xf numFmtId="164" fontId="4" fillId="5" borderId="11" xfId="1" applyNumberFormat="1" applyFont="1" applyFill="1" applyBorder="1" applyAlignment="1" applyProtection="1">
      <alignment horizontal="right"/>
    </xf>
    <xf numFmtId="165" fontId="3" fillId="0" borderId="11" xfId="0" applyNumberFormat="1" applyFont="1" applyFill="1" applyBorder="1" applyAlignment="1" applyProtection="1">
      <alignment horizontal="right"/>
    </xf>
    <xf numFmtId="0" fontId="3" fillId="0" borderId="21" xfId="0" applyNumberFormat="1" applyFont="1" applyFill="1" applyBorder="1" applyAlignment="1" applyProtection="1"/>
    <xf numFmtId="0" fontId="2" fillId="4" borderId="42" xfId="0" applyNumberFormat="1" applyFont="1" applyFill="1" applyBorder="1" applyAlignment="1" applyProtection="1"/>
    <xf numFmtId="0" fontId="3" fillId="8" borderId="28" xfId="0" applyNumberFormat="1" applyFont="1" applyFill="1" applyBorder="1" applyAlignment="1" applyProtection="1">
      <alignment horizontal="center"/>
    </xf>
    <xf numFmtId="0" fontId="3" fillId="8" borderId="21" xfId="0" applyNumberFormat="1" applyFont="1" applyFill="1" applyBorder="1" applyAlignment="1" applyProtection="1">
      <alignment horizontal="center"/>
    </xf>
    <xf numFmtId="0" fontId="3" fillId="8" borderId="22" xfId="0" applyNumberFormat="1" applyFont="1" applyFill="1" applyBorder="1" applyAlignment="1" applyProtection="1">
      <alignment horizontal="center"/>
    </xf>
    <xf numFmtId="164" fontId="2" fillId="8" borderId="24" xfId="0" applyNumberFormat="1" applyFont="1" applyFill="1" applyBorder="1" applyAlignment="1" applyProtection="1"/>
    <xf numFmtId="164" fontId="2" fillId="8" borderId="25" xfId="0" applyNumberFormat="1" applyFont="1" applyFill="1" applyBorder="1" applyAlignment="1" applyProtection="1"/>
    <xf numFmtId="164" fontId="3" fillId="8" borderId="22" xfId="0" applyNumberFormat="1" applyFont="1" applyFill="1" applyBorder="1" applyAlignment="1" applyProtection="1"/>
    <xf numFmtId="164" fontId="3" fillId="8" borderId="30" xfId="0" applyNumberFormat="1" applyFont="1" applyFill="1" applyBorder="1" applyAlignment="1" applyProtection="1"/>
    <xf numFmtId="164" fontId="3" fillId="8" borderId="28" xfId="0" applyNumberFormat="1" applyFont="1" applyFill="1" applyBorder="1" applyAlignment="1" applyProtection="1">
      <alignment horizontal="center"/>
    </xf>
    <xf numFmtId="164" fontId="3" fillId="8" borderId="21" xfId="0" applyNumberFormat="1" applyFont="1" applyFill="1" applyBorder="1" applyAlignment="1" applyProtection="1">
      <alignment horizontal="center"/>
    </xf>
    <xf numFmtId="164" fontId="3" fillId="8" borderId="22" xfId="0" applyNumberFormat="1" applyFont="1" applyFill="1" applyBorder="1" applyAlignment="1" applyProtection="1">
      <alignment horizontal="center"/>
    </xf>
    <xf numFmtId="164" fontId="4" fillId="5" borderId="24" xfId="1" applyNumberFormat="1" applyFont="1" applyFill="1" applyBorder="1" applyAlignment="1" applyProtection="1">
      <alignment horizontal="right"/>
    </xf>
    <xf numFmtId="164" fontId="4" fillId="5" borderId="30" xfId="1" applyNumberFormat="1" applyFont="1" applyFill="1" applyBorder="1" applyAlignment="1" applyProtection="1">
      <alignment horizontal="right"/>
    </xf>
    <xf numFmtId="164" fontId="2" fillId="6" borderId="1" xfId="0" applyNumberFormat="1" applyFont="1" applyFill="1" applyBorder="1" applyAlignment="1" applyProtection="1"/>
    <xf numFmtId="164" fontId="3" fillId="0" borderId="28" xfId="0" applyNumberFormat="1" applyFont="1" applyFill="1" applyBorder="1" applyAlignment="1" applyProtection="1">
      <alignment horizontal="center"/>
    </xf>
    <xf numFmtId="164" fontId="3" fillId="0" borderId="21" xfId="0" applyNumberFormat="1" applyFont="1" applyFill="1" applyBorder="1" applyAlignment="1" applyProtection="1">
      <alignment horizontal="center"/>
    </xf>
    <xf numFmtId="164" fontId="3" fillId="0" borderId="22" xfId="0" applyNumberFormat="1" applyFont="1" applyFill="1" applyBorder="1" applyAlignment="1" applyProtection="1">
      <alignment horizontal="center"/>
    </xf>
    <xf numFmtId="164" fontId="7" fillId="5" borderId="22" xfId="1" applyNumberFormat="1" applyFont="1" applyFill="1" applyBorder="1" applyAlignment="1" applyProtection="1">
      <alignment horizontal="right"/>
    </xf>
    <xf numFmtId="164" fontId="4" fillId="5" borderId="22" xfId="1" applyNumberFormat="1" applyFont="1" applyFill="1" applyBorder="1" applyAlignment="1" applyProtection="1">
      <alignment horizontal="right"/>
    </xf>
    <xf numFmtId="165" fontId="3" fillId="0" borderId="22" xfId="0" applyNumberFormat="1" applyFont="1" applyFill="1" applyBorder="1" applyAlignment="1" applyProtection="1">
      <alignment horizontal="right"/>
    </xf>
    <xf numFmtId="165" fontId="4" fillId="0" borderId="24" xfId="1" applyNumberFormat="1" applyFont="1" applyFill="1" applyBorder="1" applyAlignment="1" applyProtection="1">
      <alignment horizontal="right"/>
    </xf>
    <xf numFmtId="164" fontId="4" fillId="6" borderId="41" xfId="1" applyNumberFormat="1" applyFont="1" applyFill="1" applyBorder="1" applyAlignment="1" applyProtection="1">
      <alignment horizontal="right"/>
    </xf>
  </cellXfs>
  <cellStyles count="2">
    <cellStyle name="Currency" xfId="1" builtinId="4"/>
    <cellStyle name="Normal" xfId="0" builtinId="0"/>
  </cellStyles>
  <dxfs count="0"/>
  <tableStyles count="0" defaultTableStyle="TableStyleMedium2" defaultPivotStyle="PivotStyleLight16"/>
  <colors>
    <mruColors>
      <color rgb="FFFF7C80"/>
      <color rgb="FFFF3300"/>
      <color rgb="FFFF0066"/>
      <color rgb="FF27F9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57"/>
  <sheetViews>
    <sheetView tabSelected="1" zoomScaleNormal="100" zoomScaleSheetLayoutView="100" workbookViewId="0">
      <selection activeCell="Q12" sqref="Q12"/>
    </sheetView>
  </sheetViews>
  <sheetFormatPr defaultColWidth="10" defaultRowHeight="12.75" x14ac:dyDescent="0.2"/>
  <cols>
    <col min="1" max="1" width="17" style="1" customWidth="1"/>
    <col min="2" max="2" width="2.140625" style="1" customWidth="1"/>
    <col min="3" max="3" width="28.7109375" style="1" customWidth="1"/>
    <col min="4" max="4" width="12.140625" style="1" customWidth="1"/>
    <col min="5" max="5" width="12.140625" style="1" hidden="1" customWidth="1"/>
    <col min="6" max="6" width="12.140625" style="1" customWidth="1"/>
    <col min="7" max="7" width="12.140625" style="55" hidden="1" customWidth="1"/>
    <col min="8" max="8" width="12.140625" style="55" customWidth="1"/>
    <col min="9" max="9" width="12.140625" style="55" hidden="1" customWidth="1"/>
    <col min="10" max="10" width="0.140625" style="55" customWidth="1"/>
    <col min="11" max="11" width="12.140625" style="55" hidden="1" customWidth="1"/>
    <col min="12" max="12" width="12" style="21" customWidth="1"/>
    <col min="13" max="14" width="10.85546875" style="1" hidden="1" customWidth="1"/>
    <col min="15" max="16" width="10.85546875" style="1" customWidth="1"/>
    <col min="17" max="16384" width="10" style="1"/>
  </cols>
  <sheetData>
    <row r="1" spans="1:17" ht="30.75" thickBot="1" x14ac:dyDescent="0.45">
      <c r="A1" s="14"/>
      <c r="B1" s="7"/>
      <c r="C1" s="25" t="s">
        <v>126</v>
      </c>
      <c r="D1" s="25"/>
      <c r="E1" s="25"/>
      <c r="F1" s="5"/>
      <c r="G1" s="49"/>
      <c r="H1" s="49"/>
      <c r="I1" s="49"/>
      <c r="J1" s="49"/>
      <c r="K1" s="49"/>
      <c r="L1" s="179"/>
      <c r="M1" s="200"/>
      <c r="N1" s="200"/>
      <c r="O1" s="200"/>
    </row>
    <row r="2" spans="1:17" ht="18.75" customHeight="1" thickBot="1" x14ac:dyDescent="0.45">
      <c r="A2" s="39"/>
      <c r="B2" s="70"/>
      <c r="C2" s="212" t="s">
        <v>128</v>
      </c>
      <c r="D2" s="72"/>
      <c r="E2" s="73"/>
      <c r="F2" s="74"/>
      <c r="G2" s="75"/>
      <c r="H2" s="75"/>
      <c r="I2" s="75"/>
      <c r="J2" s="75"/>
      <c r="K2" s="75"/>
      <c r="L2" s="180"/>
      <c r="M2" s="71"/>
      <c r="N2" s="71"/>
      <c r="O2" s="224"/>
    </row>
    <row r="3" spans="1:17" x14ac:dyDescent="0.2">
      <c r="A3" s="2"/>
      <c r="B3" s="76"/>
      <c r="D3" s="150"/>
      <c r="E3" s="104"/>
      <c r="F3" s="156"/>
      <c r="G3" s="67"/>
      <c r="H3" s="161"/>
      <c r="I3" s="67" t="s">
        <v>118</v>
      </c>
      <c r="J3" s="67"/>
      <c r="K3" s="67" t="s">
        <v>123</v>
      </c>
      <c r="L3" s="181"/>
      <c r="M3" s="201" t="s">
        <v>129</v>
      </c>
      <c r="N3" s="220"/>
      <c r="O3" s="293" t="s">
        <v>121</v>
      </c>
    </row>
    <row r="4" spans="1:17" ht="13.5" thickBot="1" x14ac:dyDescent="0.25">
      <c r="A4" s="2"/>
      <c r="B4" s="76"/>
      <c r="D4" s="148" t="s">
        <v>114</v>
      </c>
      <c r="E4" s="105" t="s">
        <v>0</v>
      </c>
      <c r="F4" s="157" t="s">
        <v>1</v>
      </c>
      <c r="G4" s="68" t="s">
        <v>0</v>
      </c>
      <c r="H4" s="157" t="s">
        <v>103</v>
      </c>
      <c r="I4" s="68" t="s">
        <v>0</v>
      </c>
      <c r="J4" s="68" t="s">
        <v>120</v>
      </c>
      <c r="K4" s="68" t="s">
        <v>120</v>
      </c>
      <c r="L4" s="182" t="s">
        <v>1</v>
      </c>
      <c r="M4" s="105">
        <v>10</v>
      </c>
      <c r="N4" s="221" t="s">
        <v>131</v>
      </c>
      <c r="O4" s="294">
        <v>2020</v>
      </c>
    </row>
    <row r="5" spans="1:17" ht="13.5" thickBot="1" x14ac:dyDescent="0.25">
      <c r="A5" s="8" t="s">
        <v>158</v>
      </c>
      <c r="B5" s="233" t="s">
        <v>159</v>
      </c>
      <c r="C5" s="234"/>
      <c r="D5" s="149">
        <v>2016</v>
      </c>
      <c r="E5" s="69">
        <v>2016</v>
      </c>
      <c r="F5" s="158">
        <v>2017</v>
      </c>
      <c r="G5" s="69">
        <v>2017</v>
      </c>
      <c r="H5" s="158">
        <v>2018</v>
      </c>
      <c r="I5" s="69">
        <v>2018</v>
      </c>
      <c r="J5" s="69">
        <v>2018</v>
      </c>
      <c r="K5" s="69">
        <v>2018</v>
      </c>
      <c r="L5" s="183">
        <v>2019</v>
      </c>
      <c r="M5" s="69" t="s">
        <v>130</v>
      </c>
      <c r="N5" s="222">
        <v>2019</v>
      </c>
      <c r="O5" s="295" t="s">
        <v>1</v>
      </c>
    </row>
    <row r="6" spans="1:17" x14ac:dyDescent="0.2">
      <c r="A6" s="11"/>
      <c r="B6" s="78"/>
      <c r="C6" s="109" t="s">
        <v>2</v>
      </c>
      <c r="D6" s="151">
        <v>379466</v>
      </c>
      <c r="E6" s="106">
        <v>379360</v>
      </c>
      <c r="F6" s="159">
        <v>382896</v>
      </c>
      <c r="G6" s="50">
        <v>373679.41</v>
      </c>
      <c r="H6" s="162">
        <v>391144</v>
      </c>
      <c r="I6" s="50">
        <f>106335.78+194530+134735.88-63222</f>
        <v>372379.66000000003</v>
      </c>
      <c r="J6" s="50">
        <v>0</v>
      </c>
      <c r="K6" s="50">
        <f t="shared" ref="K6:K11" si="0">SUM(I6:J6)</f>
        <v>372379.66000000003</v>
      </c>
      <c r="L6" s="184">
        <v>391043</v>
      </c>
      <c r="M6" s="204">
        <v>386182</v>
      </c>
      <c r="N6" s="223">
        <v>386182</v>
      </c>
      <c r="O6" s="296">
        <v>394835</v>
      </c>
      <c r="P6" s="24" t="s">
        <v>168</v>
      </c>
      <c r="Q6" s="26"/>
    </row>
    <row r="7" spans="1:17" x14ac:dyDescent="0.2">
      <c r="A7" s="11"/>
      <c r="B7" s="78"/>
      <c r="C7" s="107" t="s">
        <v>102</v>
      </c>
      <c r="D7" s="151">
        <v>63222</v>
      </c>
      <c r="E7" s="18">
        <v>63222</v>
      </c>
      <c r="F7" s="159">
        <v>63222</v>
      </c>
      <c r="G7" s="50">
        <v>63222</v>
      </c>
      <c r="H7" s="162">
        <v>63222</v>
      </c>
      <c r="I7" s="50">
        <v>63222</v>
      </c>
      <c r="J7" s="50">
        <v>0</v>
      </c>
      <c r="K7" s="50">
        <f t="shared" si="0"/>
        <v>63222</v>
      </c>
      <c r="L7" s="184">
        <v>4832</v>
      </c>
      <c r="M7" s="204">
        <v>4832</v>
      </c>
      <c r="N7" s="223">
        <v>4832</v>
      </c>
      <c r="O7" s="296">
        <v>0</v>
      </c>
      <c r="P7" s="24" t="s">
        <v>169</v>
      </c>
    </row>
    <row r="8" spans="1:17" x14ac:dyDescent="0.2">
      <c r="A8" s="11" t="s">
        <v>3</v>
      </c>
      <c r="B8" s="78"/>
      <c r="C8" s="230" t="s">
        <v>162</v>
      </c>
      <c r="D8" s="151">
        <v>0</v>
      </c>
      <c r="E8" s="106">
        <v>-49015.08</v>
      </c>
      <c r="F8" s="159">
        <v>0</v>
      </c>
      <c r="G8" s="50">
        <v>0</v>
      </c>
      <c r="H8" s="162"/>
      <c r="I8" s="51">
        <v>0</v>
      </c>
      <c r="J8" s="51">
        <v>0</v>
      </c>
      <c r="K8" s="51">
        <f t="shared" si="0"/>
        <v>0</v>
      </c>
      <c r="L8" s="184">
        <v>0</v>
      </c>
      <c r="M8" s="204">
        <v>0</v>
      </c>
      <c r="N8" s="223">
        <v>28266.76</v>
      </c>
      <c r="O8" s="296">
        <v>0</v>
      </c>
      <c r="P8" s="24"/>
    </row>
    <row r="9" spans="1:17" x14ac:dyDescent="0.2">
      <c r="A9" s="11"/>
      <c r="B9" s="78"/>
      <c r="C9" s="107" t="s">
        <v>96</v>
      </c>
      <c r="D9" s="151">
        <v>3865</v>
      </c>
      <c r="E9" s="106">
        <v>3818.7440000000001</v>
      </c>
      <c r="F9" s="159">
        <v>3865</v>
      </c>
      <c r="G9" s="50">
        <v>3818.74</v>
      </c>
      <c r="H9" s="162">
        <v>3865</v>
      </c>
      <c r="I9" s="50">
        <v>3819.04</v>
      </c>
      <c r="J9" s="50">
        <v>0</v>
      </c>
      <c r="K9" s="50">
        <f t="shared" si="0"/>
        <v>3819.04</v>
      </c>
      <c r="L9" s="184">
        <v>3864</v>
      </c>
      <c r="M9" s="204">
        <v>3864.48</v>
      </c>
      <c r="N9" s="223">
        <v>3864.48</v>
      </c>
      <c r="O9" s="296">
        <v>0</v>
      </c>
      <c r="P9" s="24" t="s">
        <v>170</v>
      </c>
    </row>
    <row r="10" spans="1:17" x14ac:dyDescent="0.2">
      <c r="A10" s="11"/>
      <c r="B10" s="78"/>
      <c r="C10" s="107" t="s">
        <v>4</v>
      </c>
      <c r="D10" s="151">
        <v>5900</v>
      </c>
      <c r="E10" s="106">
        <v>6274.89</v>
      </c>
      <c r="F10" s="159">
        <v>1500</v>
      </c>
      <c r="G10" s="50">
        <v>2664.95</v>
      </c>
      <c r="H10" s="162">
        <v>1500</v>
      </c>
      <c r="I10" s="50">
        <v>6896.9</v>
      </c>
      <c r="J10" s="50">
        <v>0</v>
      </c>
      <c r="K10" s="50">
        <f t="shared" si="0"/>
        <v>6896.9</v>
      </c>
      <c r="L10" s="184">
        <v>1500</v>
      </c>
      <c r="M10" s="204">
        <v>7560.41</v>
      </c>
      <c r="N10" s="223">
        <v>7560.41</v>
      </c>
      <c r="O10" s="296">
        <v>2000</v>
      </c>
      <c r="P10" s="24"/>
    </row>
    <row r="11" spans="1:17" x14ac:dyDescent="0.2">
      <c r="A11" s="11" t="s">
        <v>85</v>
      </c>
      <c r="B11" s="78"/>
      <c r="C11" s="108" t="s">
        <v>93</v>
      </c>
      <c r="D11" s="152">
        <v>5900</v>
      </c>
      <c r="E11" s="106">
        <v>4002.41</v>
      </c>
      <c r="F11" s="159">
        <v>6000</v>
      </c>
      <c r="G11" s="50">
        <v>9206.9</v>
      </c>
      <c r="H11" s="162">
        <v>8000</v>
      </c>
      <c r="I11" s="50">
        <v>8291</v>
      </c>
      <c r="J11" s="50">
        <v>0</v>
      </c>
      <c r="K11" s="50">
        <f t="shared" si="0"/>
        <v>8291</v>
      </c>
      <c r="L11" s="184">
        <v>6000</v>
      </c>
      <c r="M11" s="204">
        <v>9531.7199999999993</v>
      </c>
      <c r="N11" s="223">
        <v>9531.7199999999993</v>
      </c>
      <c r="O11" s="296">
        <v>8000</v>
      </c>
      <c r="P11" s="24" t="s">
        <v>171</v>
      </c>
    </row>
    <row r="12" spans="1:17" ht="13.5" thickBot="1" x14ac:dyDescent="0.25">
      <c r="A12" s="11"/>
      <c r="B12" s="78"/>
      <c r="C12" s="107" t="s">
        <v>122</v>
      </c>
      <c r="D12" s="250"/>
      <c r="E12" s="251"/>
      <c r="F12" s="252"/>
      <c r="G12" s="253"/>
      <c r="H12" s="254"/>
      <c r="I12" s="253"/>
      <c r="J12" s="253"/>
      <c r="K12" s="253"/>
      <c r="L12" s="255">
        <v>5378</v>
      </c>
      <c r="M12" s="256">
        <v>5377.71</v>
      </c>
      <c r="N12" s="257">
        <v>5377.71</v>
      </c>
      <c r="O12" s="297">
        <v>5378</v>
      </c>
      <c r="P12" s="24" t="s">
        <v>172</v>
      </c>
    </row>
    <row r="13" spans="1:17" ht="13.5" thickBot="1" x14ac:dyDescent="0.25">
      <c r="A13" s="11"/>
      <c r="B13" s="78"/>
      <c r="C13" s="112" t="s">
        <v>5</v>
      </c>
      <c r="D13" s="155">
        <f>SUM(D6:D11)</f>
        <v>458353</v>
      </c>
      <c r="E13" s="244">
        <f>SUM(E6:E11)</f>
        <v>407662.96399999998</v>
      </c>
      <c r="F13" s="245">
        <f>SUM(F6:F11)</f>
        <v>457483</v>
      </c>
      <c r="G13" s="246">
        <f>SUM(G6:G10)</f>
        <v>443385.1</v>
      </c>
      <c r="H13" s="245">
        <f>SUM(H6:H11)</f>
        <v>467731</v>
      </c>
      <c r="I13" s="246">
        <f t="shared" ref="I13:O13" si="1">SUM(I6:I12)</f>
        <v>454608.60000000003</v>
      </c>
      <c r="J13" s="246">
        <f t="shared" si="1"/>
        <v>0</v>
      </c>
      <c r="K13" s="246">
        <f t="shared" si="1"/>
        <v>454608.60000000003</v>
      </c>
      <c r="L13" s="247">
        <f t="shared" si="1"/>
        <v>412617</v>
      </c>
      <c r="M13" s="248">
        <f t="shared" si="1"/>
        <v>417348.31999999995</v>
      </c>
      <c r="N13" s="249">
        <f t="shared" si="1"/>
        <v>445615.07999999996</v>
      </c>
      <c r="O13" s="298">
        <f t="shared" si="1"/>
        <v>410213</v>
      </c>
      <c r="P13" s="24"/>
    </row>
    <row r="14" spans="1:17" ht="13.5" thickBot="1" x14ac:dyDescent="0.25">
      <c r="A14" s="11">
        <v>103</v>
      </c>
      <c r="B14" s="233" t="s">
        <v>6</v>
      </c>
      <c r="C14" s="234"/>
      <c r="D14" s="153"/>
      <c r="E14" s="106"/>
      <c r="F14" s="159"/>
      <c r="G14" s="50"/>
      <c r="H14" s="159"/>
      <c r="I14" s="50"/>
      <c r="J14" s="50"/>
      <c r="K14" s="50"/>
      <c r="L14" s="160"/>
      <c r="M14" s="204"/>
      <c r="N14" s="223"/>
      <c r="O14" s="296"/>
      <c r="P14" s="24"/>
    </row>
    <row r="15" spans="1:17" x14ac:dyDescent="0.2">
      <c r="A15" s="11">
        <v>43410</v>
      </c>
      <c r="B15" s="76"/>
      <c r="C15" s="109" t="s">
        <v>7</v>
      </c>
      <c r="D15" s="151">
        <v>33152</v>
      </c>
      <c r="E15" s="106">
        <v>33249.86</v>
      </c>
      <c r="F15" s="159">
        <v>33249</v>
      </c>
      <c r="G15" s="50">
        <v>33170.239999999998</v>
      </c>
      <c r="H15" s="162">
        <v>33343</v>
      </c>
      <c r="I15" s="50">
        <v>5001</v>
      </c>
      <c r="J15" s="50">
        <v>28342</v>
      </c>
      <c r="K15" s="50">
        <f>SUM(I15:J15)</f>
        <v>33343</v>
      </c>
      <c r="L15" s="184">
        <v>34317</v>
      </c>
      <c r="M15" s="204">
        <v>5147.6000000000004</v>
      </c>
      <c r="N15" s="223">
        <v>34317</v>
      </c>
      <c r="O15" s="296">
        <v>35070.449999999997</v>
      </c>
      <c r="P15" s="24" t="s">
        <v>171</v>
      </c>
    </row>
    <row r="16" spans="1:17" x14ac:dyDescent="0.2">
      <c r="A16" s="11">
        <v>43420</v>
      </c>
      <c r="B16" s="76"/>
      <c r="C16" s="107" t="s">
        <v>8</v>
      </c>
      <c r="D16" s="151">
        <v>9300</v>
      </c>
      <c r="E16" s="106">
        <v>9845.27</v>
      </c>
      <c r="F16" s="159">
        <v>9500</v>
      </c>
      <c r="G16" s="50">
        <v>10799.84</v>
      </c>
      <c r="H16" s="162">
        <v>10800</v>
      </c>
      <c r="I16" s="50">
        <v>10503</v>
      </c>
      <c r="J16" s="50">
        <v>0</v>
      </c>
      <c r="K16" s="50">
        <f>SUM(I16:J16)</f>
        <v>10503</v>
      </c>
      <c r="L16" s="184">
        <v>10800</v>
      </c>
      <c r="M16" s="204">
        <v>12043</v>
      </c>
      <c r="N16" s="223">
        <v>12043</v>
      </c>
      <c r="O16" s="296">
        <v>10500</v>
      </c>
      <c r="P16" s="24" t="s">
        <v>173</v>
      </c>
      <c r="Q16" s="24"/>
    </row>
    <row r="17" spans="1:17" x14ac:dyDescent="0.2">
      <c r="A17" s="11"/>
      <c r="B17" s="76"/>
      <c r="C17" s="107" t="s">
        <v>86</v>
      </c>
      <c r="D17" s="152">
        <v>1983</v>
      </c>
      <c r="E17" s="106">
        <v>1640</v>
      </c>
      <c r="F17" s="159">
        <v>1500</v>
      </c>
      <c r="G17" s="50">
        <v>272</v>
      </c>
      <c r="H17" s="162">
        <v>0</v>
      </c>
      <c r="I17" s="50">
        <v>276</v>
      </c>
      <c r="J17" s="50">
        <v>0</v>
      </c>
      <c r="K17" s="50">
        <f>SUM(I17:J17)</f>
        <v>276</v>
      </c>
      <c r="L17" s="184">
        <v>0</v>
      </c>
      <c r="M17" s="204">
        <v>283</v>
      </c>
      <c r="N17" s="223">
        <v>283</v>
      </c>
      <c r="O17" s="296">
        <v>283</v>
      </c>
      <c r="P17" s="24" t="s">
        <v>171</v>
      </c>
    </row>
    <row r="18" spans="1:17" x14ac:dyDescent="0.2">
      <c r="A18" s="11" t="s">
        <v>136</v>
      </c>
      <c r="B18" s="76"/>
      <c r="C18" s="107" t="s">
        <v>9</v>
      </c>
      <c r="D18" s="151">
        <v>107480</v>
      </c>
      <c r="E18" s="106">
        <v>107479.62</v>
      </c>
      <c r="F18" s="159">
        <v>107479.62</v>
      </c>
      <c r="G18" s="50">
        <v>107479.62</v>
      </c>
      <c r="H18" s="162">
        <v>116607</v>
      </c>
      <c r="I18" s="50">
        <v>116607</v>
      </c>
      <c r="J18" s="50">
        <v>0</v>
      </c>
      <c r="K18" s="50">
        <f>SUM(I18:J18)</f>
        <v>116607</v>
      </c>
      <c r="L18" s="184">
        <v>116607</v>
      </c>
      <c r="M18" s="204">
        <v>87455.31</v>
      </c>
      <c r="N18" s="223">
        <v>116607</v>
      </c>
      <c r="O18" s="296">
        <v>128272.68</v>
      </c>
      <c r="P18" s="24" t="s">
        <v>171</v>
      </c>
    </row>
    <row r="19" spans="1:17" x14ac:dyDescent="0.2">
      <c r="A19" s="11">
        <v>43534</v>
      </c>
      <c r="B19" s="76"/>
      <c r="C19" s="107" t="s">
        <v>112</v>
      </c>
      <c r="D19" s="151">
        <v>0</v>
      </c>
      <c r="E19" s="106">
        <v>0</v>
      </c>
      <c r="F19" s="159">
        <v>0</v>
      </c>
      <c r="G19" s="50">
        <v>48754.720000000001</v>
      </c>
      <c r="H19" s="162">
        <v>0</v>
      </c>
      <c r="I19" s="50">
        <v>0</v>
      </c>
      <c r="J19" s="50">
        <v>0</v>
      </c>
      <c r="K19" s="50">
        <f>SUM(I19:J19)</f>
        <v>0</v>
      </c>
      <c r="L19" s="184">
        <v>0</v>
      </c>
      <c r="M19" s="204">
        <v>0</v>
      </c>
      <c r="N19" s="223">
        <v>0</v>
      </c>
      <c r="O19" s="296">
        <v>0</v>
      </c>
      <c r="P19" s="24" t="s">
        <v>174</v>
      </c>
    </row>
    <row r="20" spans="1:17" x14ac:dyDescent="0.2">
      <c r="A20" s="11" t="s">
        <v>139</v>
      </c>
      <c r="B20" s="76"/>
      <c r="C20" s="107" t="s">
        <v>134</v>
      </c>
      <c r="D20" s="151"/>
      <c r="E20" s="106"/>
      <c r="F20" s="159"/>
      <c r="G20" s="50"/>
      <c r="H20" s="162"/>
      <c r="I20" s="50"/>
      <c r="J20" s="50"/>
      <c r="K20" s="50"/>
      <c r="L20" s="184"/>
      <c r="M20" s="204"/>
      <c r="N20" s="223"/>
      <c r="O20" s="296">
        <v>2759</v>
      </c>
      <c r="P20" s="24" t="s">
        <v>171</v>
      </c>
    </row>
    <row r="21" spans="1:17" x14ac:dyDescent="0.2">
      <c r="A21" s="11" t="s">
        <v>137</v>
      </c>
      <c r="B21" s="76"/>
      <c r="C21" s="107" t="s">
        <v>10</v>
      </c>
      <c r="D21" s="151">
        <v>7100</v>
      </c>
      <c r="E21" s="106">
        <v>8323.25</v>
      </c>
      <c r="F21" s="159">
        <v>8000</v>
      </c>
      <c r="G21" s="50">
        <v>8716.75</v>
      </c>
      <c r="H21" s="162">
        <v>8200</v>
      </c>
      <c r="I21" s="50">
        <v>8310</v>
      </c>
      <c r="J21" s="50">
        <v>0</v>
      </c>
      <c r="K21" s="50">
        <f>SUM(I21:J21)</f>
        <v>8310</v>
      </c>
      <c r="L21" s="184">
        <v>8000</v>
      </c>
      <c r="M21" s="204">
        <v>8724</v>
      </c>
      <c r="N21" s="223">
        <v>8724</v>
      </c>
      <c r="O21" s="296">
        <v>8300</v>
      </c>
      <c r="P21" s="24" t="s">
        <v>173</v>
      </c>
    </row>
    <row r="22" spans="1:17" x14ac:dyDescent="0.2">
      <c r="A22" s="11" t="s">
        <v>138</v>
      </c>
      <c r="B22" s="76"/>
      <c r="C22" s="109" t="s">
        <v>11</v>
      </c>
      <c r="D22" s="154">
        <v>12</v>
      </c>
      <c r="E22" s="106">
        <v>50.32</v>
      </c>
      <c r="F22" s="159">
        <v>12</v>
      </c>
      <c r="G22" s="50">
        <v>165.18</v>
      </c>
      <c r="H22" s="162">
        <v>12</v>
      </c>
      <c r="I22" s="50">
        <v>91.84</v>
      </c>
      <c r="J22" s="50">
        <v>0</v>
      </c>
      <c r="K22" s="50">
        <f>SUM(I22:J22)</f>
        <v>91.84</v>
      </c>
      <c r="L22" s="184">
        <v>12</v>
      </c>
      <c r="M22" s="204">
        <v>7.6</v>
      </c>
      <c r="N22" s="223">
        <v>7.6</v>
      </c>
      <c r="O22" s="296">
        <v>10</v>
      </c>
      <c r="P22" s="24"/>
    </row>
    <row r="23" spans="1:17" ht="13.5" thickBot="1" x14ac:dyDescent="0.25">
      <c r="A23" s="11" t="s">
        <v>83</v>
      </c>
      <c r="B23" s="76"/>
      <c r="C23" s="109" t="s">
        <v>84</v>
      </c>
      <c r="D23" s="258">
        <v>705</v>
      </c>
      <c r="E23" s="251">
        <v>0</v>
      </c>
      <c r="F23" s="252">
        <v>0</v>
      </c>
      <c r="G23" s="253">
        <v>639.85</v>
      </c>
      <c r="H23" s="254">
        <v>600</v>
      </c>
      <c r="I23" s="253">
        <v>0</v>
      </c>
      <c r="J23" s="253">
        <v>0</v>
      </c>
      <c r="K23" s="253">
        <f>SUM(I23:J23)</f>
        <v>0</v>
      </c>
      <c r="L23" s="255">
        <v>0</v>
      </c>
      <c r="M23" s="256">
        <v>0</v>
      </c>
      <c r="N23" s="257">
        <v>0</v>
      </c>
      <c r="O23" s="297">
        <v>0</v>
      </c>
      <c r="P23" s="24"/>
      <c r="Q23" s="24"/>
    </row>
    <row r="24" spans="1:17" ht="13.5" thickBot="1" x14ac:dyDescent="0.25">
      <c r="A24" s="11"/>
      <c r="B24" s="76"/>
      <c r="C24" s="235" t="s">
        <v>5</v>
      </c>
      <c r="D24" s="155">
        <f t="shared" ref="D24:H24" si="2">SUM(D15:D23)</f>
        <v>159732</v>
      </c>
      <c r="E24" s="244">
        <f t="shared" si="2"/>
        <v>160588.32</v>
      </c>
      <c r="F24" s="245">
        <f t="shared" si="2"/>
        <v>159740.62</v>
      </c>
      <c r="G24" s="246">
        <f t="shared" si="2"/>
        <v>209998.2</v>
      </c>
      <c r="H24" s="245">
        <f t="shared" si="2"/>
        <v>169562</v>
      </c>
      <c r="I24" s="246">
        <f>SUM(I15:I23)</f>
        <v>140788.84</v>
      </c>
      <c r="J24" s="246">
        <f>SUM(J15:J23)</f>
        <v>28342</v>
      </c>
      <c r="K24" s="246">
        <f>SUM(I24:J24)</f>
        <v>169130.84</v>
      </c>
      <c r="L24" s="247">
        <f>SUM(L15:L23)</f>
        <v>169736</v>
      </c>
      <c r="M24" s="248">
        <f>SUM(M15:M23)</f>
        <v>113660.51000000001</v>
      </c>
      <c r="N24" s="249">
        <f>SUM(N15:N23)</f>
        <v>171981.6</v>
      </c>
      <c r="O24" s="298">
        <f>SUM(O15:O23)</f>
        <v>185195.13</v>
      </c>
      <c r="P24" s="24"/>
    </row>
    <row r="25" spans="1:17" ht="13.5" thickBot="1" x14ac:dyDescent="0.25">
      <c r="A25" s="11">
        <v>105</v>
      </c>
      <c r="B25" s="233" t="s">
        <v>12</v>
      </c>
      <c r="C25" s="234"/>
      <c r="D25" s="153"/>
      <c r="E25" s="106"/>
      <c r="F25" s="159"/>
      <c r="G25" s="50"/>
      <c r="H25" s="159"/>
      <c r="I25" s="50"/>
      <c r="J25" s="50"/>
      <c r="K25" s="50"/>
      <c r="L25" s="160"/>
      <c r="M25" s="204"/>
      <c r="N25" s="223"/>
      <c r="O25" s="296"/>
      <c r="P25" s="24"/>
    </row>
    <row r="26" spans="1:17" x14ac:dyDescent="0.2">
      <c r="A26" s="11">
        <v>44100</v>
      </c>
      <c r="B26" s="76"/>
      <c r="C26" s="109" t="s">
        <v>13</v>
      </c>
      <c r="D26" s="151">
        <v>10000</v>
      </c>
      <c r="E26" s="106">
        <v>10978.95</v>
      </c>
      <c r="F26" s="159">
        <v>10500</v>
      </c>
      <c r="G26" s="50">
        <v>10878.23</v>
      </c>
      <c r="H26" s="162">
        <v>10500</v>
      </c>
      <c r="I26" s="50">
        <v>8333</v>
      </c>
      <c r="J26" s="50">
        <v>2500</v>
      </c>
      <c r="K26" s="50">
        <f>SUM(I26:J26)</f>
        <v>10833</v>
      </c>
      <c r="L26" s="184">
        <v>10700</v>
      </c>
      <c r="M26" s="204">
        <v>10843.37</v>
      </c>
      <c r="N26" s="223">
        <v>13443</v>
      </c>
      <c r="O26" s="296">
        <v>5900</v>
      </c>
      <c r="P26" s="24"/>
    </row>
    <row r="27" spans="1:17" x14ac:dyDescent="0.2">
      <c r="A27" s="11" t="s">
        <v>140</v>
      </c>
      <c r="B27" s="76"/>
      <c r="C27" s="107" t="s">
        <v>14</v>
      </c>
      <c r="D27" s="151">
        <v>1600</v>
      </c>
      <c r="E27" s="106">
        <v>1702.88</v>
      </c>
      <c r="F27" s="159">
        <v>1700</v>
      </c>
      <c r="G27" s="50">
        <v>2336.25</v>
      </c>
      <c r="H27" s="162">
        <v>1200</v>
      </c>
      <c r="I27" s="50">
        <v>637.6</v>
      </c>
      <c r="J27" s="50">
        <v>0</v>
      </c>
      <c r="K27" s="50">
        <f>SUM(I27:J27)</f>
        <v>637.6</v>
      </c>
      <c r="L27" s="184">
        <v>1300</v>
      </c>
      <c r="M27" s="204">
        <v>1326</v>
      </c>
      <c r="N27" s="223">
        <v>1326</v>
      </c>
      <c r="O27" s="296">
        <v>1300</v>
      </c>
      <c r="P27" s="24"/>
    </row>
    <row r="28" spans="1:17" x14ac:dyDescent="0.2">
      <c r="A28" s="11" t="s">
        <v>141</v>
      </c>
      <c r="B28" s="76"/>
      <c r="C28" s="107" t="s">
        <v>15</v>
      </c>
      <c r="D28" s="151">
        <v>11000</v>
      </c>
      <c r="E28" s="106">
        <v>21408.400000000001</v>
      </c>
      <c r="F28" s="159">
        <v>12000</v>
      </c>
      <c r="G28" s="50">
        <v>13850.5</v>
      </c>
      <c r="H28" s="162">
        <v>10000</v>
      </c>
      <c r="I28" s="50">
        <v>14438</v>
      </c>
      <c r="J28" s="50">
        <v>200</v>
      </c>
      <c r="K28" s="50">
        <f>SUM(I28:J28)</f>
        <v>14638</v>
      </c>
      <c r="L28" s="184">
        <v>14000</v>
      </c>
      <c r="M28" s="204">
        <v>11807.07</v>
      </c>
      <c r="N28" s="223">
        <v>14000</v>
      </c>
      <c r="O28" s="296">
        <v>16000</v>
      </c>
      <c r="P28" s="24"/>
    </row>
    <row r="29" spans="1:17" ht="13.5" thickBot="1" x14ac:dyDescent="0.25">
      <c r="A29" s="11">
        <v>44400</v>
      </c>
      <c r="B29" s="76"/>
      <c r="C29" s="107" t="s">
        <v>16</v>
      </c>
      <c r="D29" s="258">
        <v>2500</v>
      </c>
      <c r="E29" s="251">
        <v>4160</v>
      </c>
      <c r="F29" s="252">
        <v>2700</v>
      </c>
      <c r="G29" s="253">
        <v>2160</v>
      </c>
      <c r="H29" s="254">
        <v>3000</v>
      </c>
      <c r="I29" s="253">
        <v>3070</v>
      </c>
      <c r="J29" s="253">
        <v>100</v>
      </c>
      <c r="K29" s="253">
        <f>SUM(I29:J29)</f>
        <v>3170</v>
      </c>
      <c r="L29" s="255">
        <v>3000</v>
      </c>
      <c r="M29" s="256">
        <v>3100</v>
      </c>
      <c r="N29" s="257">
        <v>3250</v>
      </c>
      <c r="O29" s="297">
        <v>3100</v>
      </c>
      <c r="P29" s="24"/>
    </row>
    <row r="30" spans="1:17" ht="13.5" thickBot="1" x14ac:dyDescent="0.25">
      <c r="A30" s="11"/>
      <c r="B30" s="76"/>
      <c r="C30" s="112" t="s">
        <v>5</v>
      </c>
      <c r="D30" s="155">
        <f t="shared" ref="D30:H30" si="3">SUM(D26:D29)</f>
        <v>25100</v>
      </c>
      <c r="E30" s="244">
        <f t="shared" si="3"/>
        <v>38250.230000000003</v>
      </c>
      <c r="F30" s="245">
        <f t="shared" si="3"/>
        <v>26900</v>
      </c>
      <c r="G30" s="246">
        <f t="shared" si="3"/>
        <v>29224.98</v>
      </c>
      <c r="H30" s="245">
        <f t="shared" si="3"/>
        <v>24700</v>
      </c>
      <c r="I30" s="246">
        <f>SUM(I26:I29)</f>
        <v>26478.6</v>
      </c>
      <c r="J30" s="246">
        <f>SUM(J26:J29)</f>
        <v>2800</v>
      </c>
      <c r="K30" s="246">
        <f>SUM(I30:J30)</f>
        <v>29278.6</v>
      </c>
      <c r="L30" s="247">
        <f>SUM(L26:L29)</f>
        <v>29000</v>
      </c>
      <c r="M30" s="248">
        <f>SUM(M26:M29)</f>
        <v>27076.440000000002</v>
      </c>
      <c r="N30" s="249">
        <f>SUM(N26:N29)</f>
        <v>32019</v>
      </c>
      <c r="O30" s="298">
        <f>SUM(O26:O29)</f>
        <v>26300</v>
      </c>
      <c r="P30" s="24"/>
      <c r="Q30" s="24"/>
    </row>
    <row r="31" spans="1:17" ht="13.5" thickBot="1" x14ac:dyDescent="0.25">
      <c r="A31" s="11"/>
      <c r="B31" s="233" t="s">
        <v>17</v>
      </c>
      <c r="C31" s="234"/>
      <c r="D31" s="153"/>
      <c r="E31" s="106"/>
      <c r="F31" s="159"/>
      <c r="G31" s="50"/>
      <c r="H31" s="159"/>
      <c r="I31" s="50"/>
      <c r="J31" s="50"/>
      <c r="K31" s="50"/>
      <c r="L31" s="160"/>
      <c r="M31" s="204"/>
      <c r="N31" s="223"/>
      <c r="O31" s="296"/>
      <c r="P31" s="24"/>
    </row>
    <row r="32" spans="1:17" x14ac:dyDescent="0.2">
      <c r="A32" s="11" t="s">
        <v>18</v>
      </c>
      <c r="B32" s="76"/>
      <c r="C32" s="109" t="s">
        <v>19</v>
      </c>
      <c r="D32" s="151">
        <v>100</v>
      </c>
      <c r="E32" s="106">
        <v>70</v>
      </c>
      <c r="F32" s="159">
        <v>60</v>
      </c>
      <c r="G32" s="50">
        <v>6560</v>
      </c>
      <c r="H32" s="162">
        <v>60</v>
      </c>
      <c r="I32" s="50">
        <v>155</v>
      </c>
      <c r="J32" s="50">
        <v>0</v>
      </c>
      <c r="K32" s="50">
        <f t="shared" ref="K32:K39" si="4">SUM(I32:J32)</f>
        <v>155</v>
      </c>
      <c r="L32" s="184">
        <v>50</v>
      </c>
      <c r="M32" s="204">
        <v>925</v>
      </c>
      <c r="N32" s="223">
        <v>925</v>
      </c>
      <c r="O32" s="296">
        <v>55</v>
      </c>
      <c r="P32" s="24"/>
    </row>
    <row r="33" spans="1:16" ht="13.5" thickBot="1" x14ac:dyDescent="0.25">
      <c r="A33" s="11" t="s">
        <v>78</v>
      </c>
      <c r="B33" s="76"/>
      <c r="C33" s="107" t="s">
        <v>79</v>
      </c>
      <c r="D33" s="258">
        <v>0</v>
      </c>
      <c r="E33" s="251">
        <v>0</v>
      </c>
      <c r="F33" s="252">
        <v>0</v>
      </c>
      <c r="G33" s="253">
        <v>0</v>
      </c>
      <c r="H33" s="254"/>
      <c r="I33" s="253">
        <v>0</v>
      </c>
      <c r="J33" s="253">
        <v>0</v>
      </c>
      <c r="K33" s="253">
        <f t="shared" si="4"/>
        <v>0</v>
      </c>
      <c r="L33" s="255">
        <v>0</v>
      </c>
      <c r="M33" s="256">
        <v>0</v>
      </c>
      <c r="N33" s="257">
        <v>0</v>
      </c>
      <c r="O33" s="297">
        <v>0</v>
      </c>
      <c r="P33" s="24"/>
    </row>
    <row r="34" spans="1:16" x14ac:dyDescent="0.2">
      <c r="A34" s="11"/>
      <c r="B34" s="76"/>
      <c r="C34" s="13" t="s">
        <v>5</v>
      </c>
      <c r="D34" s="155">
        <f t="shared" ref="D34:H34" si="5">SUM(D32:D33)</f>
        <v>100</v>
      </c>
      <c r="E34" s="244">
        <f t="shared" si="5"/>
        <v>70</v>
      </c>
      <c r="F34" s="245">
        <f t="shared" si="5"/>
        <v>60</v>
      </c>
      <c r="G34" s="246">
        <f t="shared" si="5"/>
        <v>6560</v>
      </c>
      <c r="H34" s="245">
        <f t="shared" si="5"/>
        <v>60</v>
      </c>
      <c r="I34" s="246">
        <f>SUM(I32:I33)</f>
        <v>155</v>
      </c>
      <c r="J34" s="246">
        <v>0</v>
      </c>
      <c r="K34" s="246">
        <f t="shared" si="4"/>
        <v>155</v>
      </c>
      <c r="L34" s="247">
        <f>SUM(L32:L33)</f>
        <v>50</v>
      </c>
      <c r="M34" s="248">
        <f>SUM(M32:M33)</f>
        <v>925</v>
      </c>
      <c r="N34" s="249">
        <f>SUM(N32:N33)</f>
        <v>925</v>
      </c>
      <c r="O34" s="298">
        <f>SUM(O32:O33)</f>
        <v>55</v>
      </c>
      <c r="P34" s="24"/>
    </row>
    <row r="35" spans="1:16" x14ac:dyDescent="0.2">
      <c r="A35" s="11">
        <v>109</v>
      </c>
      <c r="B35" s="210" t="s">
        <v>20</v>
      </c>
      <c r="C35" s="211"/>
      <c r="D35" s="153"/>
      <c r="E35" s="106"/>
      <c r="F35" s="159"/>
      <c r="G35" s="50"/>
      <c r="H35" s="159"/>
      <c r="I35" s="53"/>
      <c r="J35" s="53"/>
      <c r="K35" s="53">
        <f t="shared" si="4"/>
        <v>0</v>
      </c>
      <c r="L35" s="160"/>
      <c r="M35" s="204"/>
      <c r="N35" s="223"/>
      <c r="O35" s="296"/>
      <c r="P35" s="24"/>
    </row>
    <row r="36" spans="1:16" x14ac:dyDescent="0.2">
      <c r="A36" s="11">
        <v>46100</v>
      </c>
      <c r="B36" s="76"/>
      <c r="C36" s="107" t="s">
        <v>21</v>
      </c>
      <c r="D36" s="151">
        <v>1400</v>
      </c>
      <c r="E36" s="106">
        <v>2030</v>
      </c>
      <c r="F36" s="159">
        <v>1400</v>
      </c>
      <c r="G36" s="50">
        <v>1975.75</v>
      </c>
      <c r="H36" s="159">
        <v>1500</v>
      </c>
      <c r="I36" s="50">
        <v>1210</v>
      </c>
      <c r="J36" s="50">
        <v>100</v>
      </c>
      <c r="K36" s="50">
        <f t="shared" si="4"/>
        <v>1310</v>
      </c>
      <c r="L36" s="160">
        <v>1600</v>
      </c>
      <c r="M36" s="204">
        <v>1740</v>
      </c>
      <c r="N36" s="223">
        <v>1800</v>
      </c>
      <c r="O36" s="296">
        <v>1300</v>
      </c>
      <c r="P36" s="24"/>
    </row>
    <row r="37" spans="1:16" x14ac:dyDescent="0.2">
      <c r="A37" s="11">
        <v>46220</v>
      </c>
      <c r="B37" s="76"/>
      <c r="C37" s="107" t="s">
        <v>135</v>
      </c>
      <c r="D37" s="151">
        <v>60</v>
      </c>
      <c r="E37" s="106">
        <v>0</v>
      </c>
      <c r="F37" s="159">
        <v>0</v>
      </c>
      <c r="G37" s="50">
        <v>0</v>
      </c>
      <c r="H37" s="159">
        <v>0</v>
      </c>
      <c r="I37" s="50">
        <v>0</v>
      </c>
      <c r="J37" s="50">
        <v>0</v>
      </c>
      <c r="K37" s="50">
        <f t="shared" si="4"/>
        <v>0</v>
      </c>
      <c r="L37" s="160">
        <v>0</v>
      </c>
      <c r="M37" s="204">
        <v>145.97</v>
      </c>
      <c r="N37" s="223">
        <v>3571.06</v>
      </c>
      <c r="O37" s="296">
        <v>4092</v>
      </c>
      <c r="P37" s="24" t="s">
        <v>175</v>
      </c>
    </row>
    <row r="38" spans="1:16" ht="13.5" thickBot="1" x14ac:dyDescent="0.25">
      <c r="A38" s="11">
        <v>46420</v>
      </c>
      <c r="B38" s="76"/>
      <c r="C38" s="107" t="s">
        <v>24</v>
      </c>
      <c r="D38" s="258">
        <v>157080</v>
      </c>
      <c r="E38" s="251">
        <v>165450</v>
      </c>
      <c r="F38" s="259">
        <v>138120</v>
      </c>
      <c r="G38" s="253">
        <v>137981.88</v>
      </c>
      <c r="H38" s="252">
        <v>138672</v>
      </c>
      <c r="I38" s="253">
        <v>138906.13</v>
      </c>
      <c r="J38" s="253">
        <v>0</v>
      </c>
      <c r="K38" s="253">
        <f t="shared" si="4"/>
        <v>138906.13</v>
      </c>
      <c r="L38" s="259">
        <v>142692</v>
      </c>
      <c r="M38" s="256">
        <v>139812.04999999999</v>
      </c>
      <c r="N38" s="257">
        <v>139812.04999999999</v>
      </c>
      <c r="O38" s="297">
        <v>146880</v>
      </c>
      <c r="P38" s="24" t="s">
        <v>176</v>
      </c>
    </row>
    <row r="39" spans="1:16" x14ac:dyDescent="0.2">
      <c r="A39" s="11"/>
      <c r="B39" s="76"/>
      <c r="C39" s="13" t="s">
        <v>5</v>
      </c>
      <c r="D39" s="155">
        <f t="shared" ref="D39:J39" si="6">SUM(D36:D38)</f>
        <v>158540</v>
      </c>
      <c r="E39" s="244">
        <f t="shared" si="6"/>
        <v>167480</v>
      </c>
      <c r="F39" s="245">
        <f t="shared" si="6"/>
        <v>139520</v>
      </c>
      <c r="G39" s="246">
        <f t="shared" si="6"/>
        <v>139957.63</v>
      </c>
      <c r="H39" s="245">
        <f t="shared" si="6"/>
        <v>140172</v>
      </c>
      <c r="I39" s="246">
        <f t="shared" si="6"/>
        <v>140116.13</v>
      </c>
      <c r="J39" s="246">
        <f t="shared" si="6"/>
        <v>100</v>
      </c>
      <c r="K39" s="246">
        <f t="shared" si="4"/>
        <v>140216.13</v>
      </c>
      <c r="L39" s="247">
        <f>SUM(L32:L38)</f>
        <v>144392</v>
      </c>
      <c r="M39" s="248">
        <f>SUM(M36:M38)</f>
        <v>141698.01999999999</v>
      </c>
      <c r="N39" s="249">
        <f>SUM(N36:N38)</f>
        <v>145183.10999999999</v>
      </c>
      <c r="O39" s="298">
        <f>SUM(O36:O38)</f>
        <v>152272</v>
      </c>
      <c r="P39" s="24"/>
    </row>
    <row r="40" spans="1:16" x14ac:dyDescent="0.2">
      <c r="A40" s="11"/>
      <c r="B40" s="210" t="s">
        <v>25</v>
      </c>
      <c r="C40" s="211"/>
      <c r="D40" s="153"/>
      <c r="E40" s="106"/>
      <c r="F40" s="159"/>
      <c r="G40" s="50"/>
      <c r="H40" s="159"/>
      <c r="I40" s="50"/>
      <c r="J40" s="50"/>
      <c r="K40" s="50"/>
      <c r="L40" s="160"/>
      <c r="M40" s="204"/>
      <c r="N40" s="223"/>
      <c r="O40" s="296"/>
      <c r="P40" s="24"/>
    </row>
    <row r="41" spans="1:16" x14ac:dyDescent="0.2">
      <c r="A41" s="11" t="s">
        <v>26</v>
      </c>
      <c r="B41" s="76"/>
      <c r="C41" s="107" t="s">
        <v>27</v>
      </c>
      <c r="D41" s="151">
        <v>1300</v>
      </c>
      <c r="E41" s="106">
        <v>1783.26</v>
      </c>
      <c r="F41" s="159">
        <v>1500</v>
      </c>
      <c r="G41" s="50">
        <v>2114.08</v>
      </c>
      <c r="H41" s="162">
        <v>1900</v>
      </c>
      <c r="I41" s="50">
        <v>2092.3200000000002</v>
      </c>
      <c r="J41" s="50">
        <v>400</v>
      </c>
      <c r="K41" s="50">
        <f>SUM(I41:J41)</f>
        <v>2492.3200000000002</v>
      </c>
      <c r="L41" s="184">
        <v>1900</v>
      </c>
      <c r="M41" s="204">
        <v>4739.71</v>
      </c>
      <c r="N41" s="223">
        <v>1900</v>
      </c>
      <c r="O41" s="296">
        <v>2100</v>
      </c>
      <c r="P41" s="24" t="s">
        <v>177</v>
      </c>
    </row>
    <row r="42" spans="1:16" x14ac:dyDescent="0.2">
      <c r="A42" s="11" t="s">
        <v>28</v>
      </c>
      <c r="B42" s="76"/>
      <c r="C42" s="108" t="s">
        <v>95</v>
      </c>
      <c r="D42" s="152">
        <v>200</v>
      </c>
      <c r="E42" s="106">
        <v>214.1</v>
      </c>
      <c r="F42" s="159">
        <v>200</v>
      </c>
      <c r="G42" s="50">
        <v>198.8</v>
      </c>
      <c r="H42" s="162">
        <v>200</v>
      </c>
      <c r="I42" s="50">
        <v>174</v>
      </c>
      <c r="J42" s="50">
        <v>0</v>
      </c>
      <c r="K42" s="50">
        <f>SUM(I42:J42)</f>
        <v>174</v>
      </c>
      <c r="L42" s="184">
        <v>200</v>
      </c>
      <c r="M42" s="204">
        <v>0</v>
      </c>
      <c r="N42" s="223">
        <v>0</v>
      </c>
      <c r="O42" s="296">
        <v>200</v>
      </c>
      <c r="P42" s="24"/>
    </row>
    <row r="43" spans="1:16" x14ac:dyDescent="0.2">
      <c r="A43" s="11" t="s">
        <v>29</v>
      </c>
      <c r="B43" s="76"/>
      <c r="C43" s="107" t="s">
        <v>30</v>
      </c>
      <c r="D43" s="151">
        <v>300</v>
      </c>
      <c r="E43" s="106">
        <v>11.89</v>
      </c>
      <c r="F43" s="159">
        <v>300</v>
      </c>
      <c r="G43" s="50">
        <v>4677.13</v>
      </c>
      <c r="H43" s="162">
        <v>0</v>
      </c>
      <c r="I43" s="50">
        <v>3356.3</v>
      </c>
      <c r="J43" s="50">
        <v>0</v>
      </c>
      <c r="K43" s="50">
        <f>SUM(I43:J43)</f>
        <v>3356.3</v>
      </c>
      <c r="L43" s="184">
        <v>300</v>
      </c>
      <c r="M43" s="204">
        <v>10.85</v>
      </c>
      <c r="N43" s="223">
        <v>10.85</v>
      </c>
      <c r="O43" s="296">
        <v>500</v>
      </c>
      <c r="P43" s="24"/>
    </row>
    <row r="44" spans="1:16" ht="13.5" thickBot="1" x14ac:dyDescent="0.25">
      <c r="A44" s="11" t="s">
        <v>142</v>
      </c>
      <c r="B44" s="76"/>
      <c r="C44" s="107" t="s">
        <v>143</v>
      </c>
      <c r="D44" s="258"/>
      <c r="E44" s="251"/>
      <c r="F44" s="252">
        <v>112000</v>
      </c>
      <c r="G44" s="253"/>
      <c r="H44" s="254"/>
      <c r="I44" s="253"/>
      <c r="J44" s="253"/>
      <c r="K44" s="253">
        <f>SUM(I44:J44)</f>
        <v>0</v>
      </c>
      <c r="L44" s="255">
        <v>0</v>
      </c>
      <c r="M44" s="256">
        <v>196</v>
      </c>
      <c r="N44" s="257">
        <v>195.89</v>
      </c>
      <c r="O44" s="297">
        <v>0</v>
      </c>
      <c r="P44" s="24" t="s">
        <v>178</v>
      </c>
    </row>
    <row r="45" spans="1:16" ht="12" customHeight="1" thickBot="1" x14ac:dyDescent="0.25">
      <c r="A45" s="11"/>
      <c r="B45" s="76"/>
      <c r="C45" s="13" t="s">
        <v>5</v>
      </c>
      <c r="D45" s="155">
        <f>SUM(D41:D44)</f>
        <v>1800</v>
      </c>
      <c r="E45" s="260">
        <f>SUM(E41:E43)</f>
        <v>2009.25</v>
      </c>
      <c r="F45" s="261">
        <f>SUM(F41:F44)</f>
        <v>114000</v>
      </c>
      <c r="G45" s="262">
        <f>SUM(G41:G43)</f>
        <v>6990.01</v>
      </c>
      <c r="H45" s="261">
        <f>SUM(H41:H44)</f>
        <v>2100</v>
      </c>
      <c r="I45" s="262">
        <f>SUM(I41:I44)</f>
        <v>5622.6200000000008</v>
      </c>
      <c r="J45" s="263">
        <f>SUM(J41:J44)</f>
        <v>400</v>
      </c>
      <c r="K45" s="262">
        <f>SUM(I45:J45)</f>
        <v>6022.6200000000008</v>
      </c>
      <c r="L45" s="264">
        <f>SUM(L41:L44)</f>
        <v>2400</v>
      </c>
      <c r="M45" s="248">
        <f>SUM(M41:M44)</f>
        <v>4946.5600000000004</v>
      </c>
      <c r="N45" s="249">
        <f>SUM(N41:N44)</f>
        <v>2106.7399999999998</v>
      </c>
      <c r="O45" s="299">
        <f>SUM(O41:O44)</f>
        <v>2800</v>
      </c>
      <c r="P45" s="24"/>
    </row>
    <row r="46" spans="1:16" x14ac:dyDescent="0.2">
      <c r="A46" s="11"/>
      <c r="B46" s="78"/>
      <c r="C46" s="215" t="s">
        <v>31</v>
      </c>
      <c r="D46" s="216">
        <f>SUM(D13+D24+D30+D34+D39+D47+D45)</f>
        <v>803625</v>
      </c>
      <c r="E46" s="216">
        <f>SUM(E13+E24+E30+E34+E39+E47+E45)</f>
        <v>776060.76399999997</v>
      </c>
      <c r="F46" s="217">
        <f>SUM(F13+F24+F30+F34+F39+F45)</f>
        <v>897703.62</v>
      </c>
      <c r="G46" s="218">
        <f>SUM(G13+G24+G30+G34+G39+G45)</f>
        <v>836115.92</v>
      </c>
      <c r="H46" s="217">
        <f t="shared" ref="H46:O46" si="7">SUM(H45,H39,H34,H30,H24,H13)</f>
        <v>804325</v>
      </c>
      <c r="I46" s="217">
        <f t="shared" si="7"/>
        <v>767769.79</v>
      </c>
      <c r="J46" s="217">
        <f t="shared" si="7"/>
        <v>31642</v>
      </c>
      <c r="K46" s="217">
        <f t="shared" si="7"/>
        <v>799411.79</v>
      </c>
      <c r="L46" s="219">
        <f t="shared" si="7"/>
        <v>758195</v>
      </c>
      <c r="M46" s="219">
        <f t="shared" si="7"/>
        <v>705654.85</v>
      </c>
      <c r="N46" s="219">
        <f t="shared" si="7"/>
        <v>797830.52999999991</v>
      </c>
      <c r="O46" s="225">
        <f t="shared" si="7"/>
        <v>776835.13</v>
      </c>
      <c r="P46" s="24"/>
    </row>
    <row r="47" spans="1:16" ht="13.5" thickBot="1" x14ac:dyDescent="0.25">
      <c r="A47" s="12"/>
      <c r="B47" s="79"/>
      <c r="C47" s="80"/>
      <c r="D47" s="95"/>
      <c r="E47" s="81"/>
      <c r="F47" s="101"/>
      <c r="G47" s="82"/>
      <c r="H47" s="101"/>
      <c r="I47" s="82"/>
      <c r="J47" s="82"/>
      <c r="K47" s="82"/>
      <c r="L47" s="185"/>
      <c r="M47" s="202"/>
      <c r="N47" s="202"/>
      <c r="O47" s="202"/>
      <c r="P47" s="24"/>
    </row>
    <row r="48" spans="1:16" ht="17.25" customHeight="1" thickBot="1" x14ac:dyDescent="0.25">
      <c r="A48" s="232"/>
      <c r="B48" s="176" t="s">
        <v>127</v>
      </c>
      <c r="C48" s="178"/>
      <c r="D48" s="172"/>
      <c r="E48" s="173"/>
      <c r="F48" s="174"/>
      <c r="G48" s="175"/>
      <c r="H48" s="174"/>
      <c r="I48" s="175"/>
      <c r="J48" s="175"/>
      <c r="K48" s="175"/>
      <c r="L48" s="186"/>
      <c r="M48" s="203"/>
      <c r="N48" s="203"/>
      <c r="O48" s="172"/>
      <c r="P48" s="24"/>
    </row>
    <row r="49" spans="1:16" x14ac:dyDescent="0.2">
      <c r="A49" s="4"/>
      <c r="B49" s="83"/>
      <c r="C49" s="7"/>
      <c r="D49" s="89"/>
      <c r="E49" s="113"/>
      <c r="F49" s="96" t="s">
        <v>113</v>
      </c>
      <c r="G49" s="119"/>
      <c r="H49" s="102"/>
      <c r="I49" s="67" t="s">
        <v>118</v>
      </c>
      <c r="J49" s="67" t="s">
        <v>119</v>
      </c>
      <c r="K49" s="67" t="s">
        <v>123</v>
      </c>
      <c r="L49" s="187"/>
      <c r="M49" s="205" t="s">
        <v>132</v>
      </c>
      <c r="N49" s="226"/>
      <c r="O49" s="300" t="s">
        <v>121</v>
      </c>
      <c r="P49" s="24"/>
    </row>
    <row r="50" spans="1:16" x14ac:dyDescent="0.2">
      <c r="A50" s="2"/>
      <c r="B50" s="76"/>
      <c r="D50" s="86" t="s">
        <v>114</v>
      </c>
      <c r="E50" s="114" t="s">
        <v>0</v>
      </c>
      <c r="F50" s="97" t="s">
        <v>1</v>
      </c>
      <c r="G50" s="120" t="s">
        <v>0</v>
      </c>
      <c r="H50" s="97" t="s">
        <v>103</v>
      </c>
      <c r="I50" s="68" t="s">
        <v>0</v>
      </c>
      <c r="J50" s="68" t="s">
        <v>120</v>
      </c>
      <c r="K50" s="68" t="s">
        <v>120</v>
      </c>
      <c r="L50" s="188" t="s">
        <v>1</v>
      </c>
      <c r="M50" s="206">
        <v>10</v>
      </c>
      <c r="N50" s="227">
        <v>2019</v>
      </c>
      <c r="O50" s="301">
        <v>2020</v>
      </c>
      <c r="P50" s="24"/>
    </row>
    <row r="51" spans="1:16" x14ac:dyDescent="0.2">
      <c r="A51" s="8"/>
      <c r="B51" s="77"/>
      <c r="C51" s="9"/>
      <c r="D51" s="87">
        <v>2016</v>
      </c>
      <c r="E51" s="115">
        <v>2016</v>
      </c>
      <c r="F51" s="98">
        <v>2017</v>
      </c>
      <c r="G51" s="115">
        <v>2017</v>
      </c>
      <c r="H51" s="98">
        <v>2018</v>
      </c>
      <c r="I51" s="69">
        <v>2018</v>
      </c>
      <c r="J51" s="69">
        <v>2018</v>
      </c>
      <c r="K51" s="69">
        <v>2018</v>
      </c>
      <c r="L51" s="189">
        <v>2019</v>
      </c>
      <c r="M51" s="207" t="s">
        <v>130</v>
      </c>
      <c r="N51" s="228" t="s">
        <v>131</v>
      </c>
      <c r="O51" s="302" t="s">
        <v>1</v>
      </c>
      <c r="P51" s="24"/>
    </row>
    <row r="52" spans="1:16" ht="13.5" thickBot="1" x14ac:dyDescent="0.25">
      <c r="A52" s="10">
        <v>118</v>
      </c>
      <c r="B52" s="83" t="s">
        <v>32</v>
      </c>
      <c r="C52" s="5"/>
      <c r="D52" s="124"/>
      <c r="E52" s="116"/>
      <c r="F52" s="125"/>
      <c r="G52" s="121"/>
      <c r="H52" s="125"/>
      <c r="I52" s="54"/>
      <c r="J52" s="54"/>
      <c r="K52" s="54"/>
      <c r="L52" s="190"/>
      <c r="M52" s="204"/>
      <c r="N52" s="223"/>
      <c r="O52" s="296"/>
      <c r="P52" s="24"/>
    </row>
    <row r="53" spans="1:16" ht="13.5" thickBot="1" x14ac:dyDescent="0.25">
      <c r="A53" s="10"/>
      <c r="B53" s="237" t="s">
        <v>33</v>
      </c>
      <c r="C53" s="238"/>
      <c r="D53" s="93"/>
      <c r="E53" s="117"/>
      <c r="F53" s="99"/>
      <c r="G53" s="122"/>
      <c r="H53" s="99"/>
      <c r="I53" s="53"/>
      <c r="J53" s="53"/>
      <c r="K53" s="53"/>
      <c r="L53" s="191"/>
      <c r="M53" s="204"/>
      <c r="N53" s="223"/>
      <c r="O53" s="296"/>
      <c r="P53" s="24"/>
    </row>
    <row r="54" spans="1:16" x14ac:dyDescent="0.2">
      <c r="A54" s="10">
        <v>51100</v>
      </c>
      <c r="B54" s="76"/>
      <c r="C54" s="236" t="s">
        <v>89</v>
      </c>
      <c r="D54" s="91">
        <v>21000</v>
      </c>
      <c r="E54" s="117">
        <v>21265.93</v>
      </c>
      <c r="F54" s="99">
        <v>22000</v>
      </c>
      <c r="G54" s="122">
        <v>21384.560000000001</v>
      </c>
      <c r="H54" s="99">
        <v>22000</v>
      </c>
      <c r="I54" s="50">
        <v>17948.16</v>
      </c>
      <c r="J54" s="50">
        <v>2700</v>
      </c>
      <c r="K54" s="50">
        <f>SUM(I54:J54)</f>
        <v>20648.16</v>
      </c>
      <c r="L54" s="191">
        <v>22000</v>
      </c>
      <c r="M54" s="204">
        <v>17166.55</v>
      </c>
      <c r="N54" s="223">
        <v>20600</v>
      </c>
      <c r="O54" s="296">
        <v>20600</v>
      </c>
      <c r="P54" s="24" t="s">
        <v>153</v>
      </c>
    </row>
    <row r="55" spans="1:16" x14ac:dyDescent="0.2">
      <c r="A55" s="10"/>
      <c r="B55" s="84" t="s">
        <v>34</v>
      </c>
      <c r="C55" s="108" t="s">
        <v>90</v>
      </c>
      <c r="D55" s="91">
        <v>1607</v>
      </c>
      <c r="E55" s="117">
        <v>1623.83</v>
      </c>
      <c r="F55" s="99">
        <v>1683</v>
      </c>
      <c r="G55" s="122">
        <v>1633.65</v>
      </c>
      <c r="H55" s="99">
        <v>1683</v>
      </c>
      <c r="I55" s="50">
        <v>1357.19</v>
      </c>
      <c r="J55" s="50">
        <f>SUM(J54*0.075)</f>
        <v>202.5</v>
      </c>
      <c r="K55" s="50">
        <f>SUM(I55:J55)</f>
        <v>1559.69</v>
      </c>
      <c r="L55" s="191">
        <v>1683</v>
      </c>
      <c r="M55" s="204">
        <v>2617</v>
      </c>
      <c r="N55" s="223">
        <v>3146</v>
      </c>
      <c r="O55" s="296">
        <v>3400</v>
      </c>
      <c r="P55" s="24" t="s">
        <v>165</v>
      </c>
    </row>
    <row r="56" spans="1:16" x14ac:dyDescent="0.2">
      <c r="A56" s="10"/>
      <c r="B56" s="84" t="s">
        <v>71</v>
      </c>
      <c r="C56" s="163" t="s">
        <v>144</v>
      </c>
      <c r="D56" s="209"/>
      <c r="E56" s="145"/>
      <c r="F56" s="99"/>
      <c r="G56" s="122"/>
      <c r="H56" s="99"/>
      <c r="I56" s="50"/>
      <c r="J56" s="50"/>
      <c r="K56" s="50"/>
      <c r="L56" s="191"/>
      <c r="M56" s="204">
        <v>40</v>
      </c>
      <c r="N56" s="223">
        <v>80</v>
      </c>
      <c r="O56" s="296">
        <v>0</v>
      </c>
      <c r="P56" s="24" t="s">
        <v>154</v>
      </c>
    </row>
    <row r="57" spans="1:16" ht="13.5" thickBot="1" x14ac:dyDescent="0.25">
      <c r="A57" s="10"/>
      <c r="B57" s="84" t="s">
        <v>35</v>
      </c>
      <c r="C57" s="163" t="s">
        <v>36</v>
      </c>
      <c r="D57" s="270">
        <v>5500</v>
      </c>
      <c r="E57" s="271">
        <v>4885.3999999999996</v>
      </c>
      <c r="F57" s="272">
        <v>2800</v>
      </c>
      <c r="G57" s="273">
        <v>2342.89</v>
      </c>
      <c r="H57" s="272">
        <v>4800</v>
      </c>
      <c r="I57" s="253">
        <v>2890.08</v>
      </c>
      <c r="J57" s="253">
        <v>400</v>
      </c>
      <c r="K57" s="253">
        <f>SUM(I57:J57)</f>
        <v>3290.08</v>
      </c>
      <c r="L57" s="274">
        <v>4500</v>
      </c>
      <c r="M57" s="256">
        <v>2309</v>
      </c>
      <c r="N57" s="257">
        <v>2700</v>
      </c>
      <c r="O57" s="297">
        <v>3500</v>
      </c>
      <c r="P57" s="24" t="s">
        <v>179</v>
      </c>
    </row>
    <row r="58" spans="1:16" ht="13.5" thickBot="1" x14ac:dyDescent="0.25">
      <c r="A58" s="10"/>
      <c r="B58" s="76"/>
      <c r="C58" s="112" t="s">
        <v>37</v>
      </c>
      <c r="D58" s="265">
        <f t="shared" ref="D58:J58" si="8">SUM(D54:D57)</f>
        <v>28107</v>
      </c>
      <c r="E58" s="266">
        <f t="shared" si="8"/>
        <v>27775.160000000003</v>
      </c>
      <c r="F58" s="267">
        <f t="shared" si="8"/>
        <v>26483</v>
      </c>
      <c r="G58" s="268">
        <f t="shared" si="8"/>
        <v>25361.100000000002</v>
      </c>
      <c r="H58" s="267">
        <f t="shared" si="8"/>
        <v>28483</v>
      </c>
      <c r="I58" s="262">
        <f t="shared" si="8"/>
        <v>22195.43</v>
      </c>
      <c r="J58" s="262">
        <f t="shared" si="8"/>
        <v>3302.5</v>
      </c>
      <c r="K58" s="262">
        <f>SUM(I58:J58)</f>
        <v>25497.93</v>
      </c>
      <c r="L58" s="269">
        <f>SUM(L54:L57)</f>
        <v>28183</v>
      </c>
      <c r="M58" s="248">
        <f>SUM(M54:M57)</f>
        <v>22132.55</v>
      </c>
      <c r="N58" s="249">
        <f>SUM(N54:N57)</f>
        <v>26526</v>
      </c>
      <c r="O58" s="298">
        <f>SUM(O54:O57)</f>
        <v>27500</v>
      </c>
      <c r="P58" s="24"/>
    </row>
    <row r="59" spans="1:16" ht="13.5" thickBot="1" x14ac:dyDescent="0.25">
      <c r="A59" s="10"/>
      <c r="B59" s="237" t="s">
        <v>160</v>
      </c>
      <c r="C59" s="239"/>
      <c r="D59" s="93"/>
      <c r="E59" s="117"/>
      <c r="F59" s="99"/>
      <c r="G59" s="122"/>
      <c r="H59" s="99"/>
      <c r="I59" s="53"/>
      <c r="J59" s="53"/>
      <c r="K59" s="53"/>
      <c r="L59" s="191"/>
      <c r="M59" s="204"/>
      <c r="N59" s="223"/>
      <c r="O59" s="296"/>
      <c r="P59" s="24"/>
    </row>
    <row r="60" spans="1:16" x14ac:dyDescent="0.2">
      <c r="A60" s="10">
        <v>51500</v>
      </c>
      <c r="B60" s="76"/>
      <c r="C60" s="109" t="s">
        <v>38</v>
      </c>
      <c r="D60" s="90">
        <v>9714</v>
      </c>
      <c r="E60" s="117">
        <v>9736.98</v>
      </c>
      <c r="F60" s="99">
        <v>9800</v>
      </c>
      <c r="G60" s="122">
        <v>9753.48</v>
      </c>
      <c r="H60" s="99">
        <v>9800</v>
      </c>
      <c r="I60" s="50">
        <v>8179.55</v>
      </c>
      <c r="J60" s="50">
        <v>854.65</v>
      </c>
      <c r="K60" s="50">
        <f>SUM(I60:J60)</f>
        <v>9034.2000000000007</v>
      </c>
      <c r="L60" s="191">
        <v>10000</v>
      </c>
      <c r="M60" s="204">
        <v>6852.45</v>
      </c>
      <c r="N60" s="223">
        <v>8180</v>
      </c>
      <c r="O60" s="296">
        <v>8200</v>
      </c>
      <c r="P60" s="24" t="s">
        <v>153</v>
      </c>
    </row>
    <row r="61" spans="1:16" x14ac:dyDescent="0.2">
      <c r="A61" s="10"/>
      <c r="B61" s="84" t="s">
        <v>34</v>
      </c>
      <c r="C61" s="107" t="s">
        <v>39</v>
      </c>
      <c r="D61" s="90">
        <v>745</v>
      </c>
      <c r="E61" s="117">
        <v>744.89</v>
      </c>
      <c r="F61" s="99">
        <v>750</v>
      </c>
      <c r="G61" s="122">
        <v>746.15</v>
      </c>
      <c r="H61" s="99">
        <v>750</v>
      </c>
      <c r="I61" s="50">
        <v>647.69000000000005</v>
      </c>
      <c r="J61" s="50">
        <v>120.67</v>
      </c>
      <c r="K61" s="50">
        <f>SUM(I61:J61)</f>
        <v>768.36</v>
      </c>
      <c r="L61" s="191">
        <v>765</v>
      </c>
      <c r="M61" s="204">
        <v>1877</v>
      </c>
      <c r="N61" s="223">
        <v>2243</v>
      </c>
      <c r="O61" s="296">
        <v>2250</v>
      </c>
      <c r="P61" s="24" t="s">
        <v>165</v>
      </c>
    </row>
    <row r="62" spans="1:16" x14ac:dyDescent="0.2">
      <c r="A62" s="10"/>
      <c r="B62" s="84"/>
      <c r="C62" s="107" t="s">
        <v>146</v>
      </c>
      <c r="D62" s="90"/>
      <c r="E62" s="117"/>
      <c r="F62" s="99"/>
      <c r="G62" s="122"/>
      <c r="H62" s="99"/>
      <c r="I62" s="50"/>
      <c r="J62" s="50"/>
      <c r="K62" s="50"/>
      <c r="L62" s="191"/>
      <c r="M62" s="204">
        <v>134</v>
      </c>
      <c r="N62" s="223">
        <v>160</v>
      </c>
      <c r="O62" s="296">
        <v>160</v>
      </c>
      <c r="P62" s="24" t="s">
        <v>154</v>
      </c>
    </row>
    <row r="63" spans="1:16" x14ac:dyDescent="0.2">
      <c r="A63" s="10"/>
      <c r="B63" s="84" t="s">
        <v>35</v>
      </c>
      <c r="C63" s="107" t="s">
        <v>40</v>
      </c>
      <c r="D63" s="90">
        <v>2000</v>
      </c>
      <c r="E63" s="117">
        <v>3365.02</v>
      </c>
      <c r="F63" s="99">
        <v>2000</v>
      </c>
      <c r="G63" s="122">
        <v>2820.58</v>
      </c>
      <c r="H63" s="99">
        <v>1000</v>
      </c>
      <c r="I63" s="50">
        <v>1176.69</v>
      </c>
      <c r="J63" s="50">
        <v>400</v>
      </c>
      <c r="K63" s="50">
        <f>SUM(I63:J63)</f>
        <v>1576.69</v>
      </c>
      <c r="L63" s="191">
        <v>2400</v>
      </c>
      <c r="M63" s="204">
        <v>1088</v>
      </c>
      <c r="N63" s="223">
        <v>2000</v>
      </c>
      <c r="O63" s="296">
        <v>2400</v>
      </c>
      <c r="P63" s="24" t="s">
        <v>180</v>
      </c>
    </row>
    <row r="64" spans="1:16" x14ac:dyDescent="0.2">
      <c r="A64" s="10"/>
      <c r="B64" s="76"/>
      <c r="C64" s="107" t="s">
        <v>80</v>
      </c>
      <c r="D64" s="90">
        <v>24000</v>
      </c>
      <c r="E64" s="117">
        <v>24000</v>
      </c>
      <c r="F64" s="99">
        <v>24000</v>
      </c>
      <c r="G64" s="122">
        <v>24000</v>
      </c>
      <c r="H64" s="99">
        <v>24000</v>
      </c>
      <c r="I64" s="50">
        <v>20000</v>
      </c>
      <c r="J64" s="50">
        <v>4000</v>
      </c>
      <c r="K64" s="50">
        <f>SUM(I64:J64)</f>
        <v>24000</v>
      </c>
      <c r="L64" s="191">
        <v>24000</v>
      </c>
      <c r="M64" s="204">
        <v>20000</v>
      </c>
      <c r="N64" s="223">
        <v>24000</v>
      </c>
      <c r="O64" s="296">
        <v>24000</v>
      </c>
      <c r="P64" s="24" t="s">
        <v>151</v>
      </c>
    </row>
    <row r="65" spans="1:16" x14ac:dyDescent="0.2">
      <c r="A65" s="10"/>
      <c r="B65" s="84" t="s">
        <v>41</v>
      </c>
      <c r="C65" s="107" t="s">
        <v>42</v>
      </c>
      <c r="D65" s="90">
        <v>650</v>
      </c>
      <c r="E65" s="117">
        <v>668.75</v>
      </c>
      <c r="F65" s="99">
        <v>650</v>
      </c>
      <c r="G65" s="122">
        <v>1141.77</v>
      </c>
      <c r="H65" s="99">
        <v>650</v>
      </c>
      <c r="I65" s="50">
        <v>758.29</v>
      </c>
      <c r="J65" s="50">
        <v>0</v>
      </c>
      <c r="K65" s="50">
        <f>SUM(I65:J65)</f>
        <v>758.29</v>
      </c>
      <c r="L65" s="191">
        <v>700</v>
      </c>
      <c r="M65" s="204">
        <v>765</v>
      </c>
      <c r="N65" s="223">
        <v>765</v>
      </c>
      <c r="O65" s="296">
        <v>775</v>
      </c>
      <c r="P65" s="24" t="s">
        <v>155</v>
      </c>
    </row>
    <row r="66" spans="1:16" ht="13.5" thickBot="1" x14ac:dyDescent="0.25">
      <c r="B66" s="76"/>
      <c r="C66" s="107" t="s">
        <v>43</v>
      </c>
      <c r="D66" s="275">
        <v>0</v>
      </c>
      <c r="E66" s="271">
        <v>0</v>
      </c>
      <c r="F66" s="272">
        <v>0</v>
      </c>
      <c r="G66" s="273">
        <v>0</v>
      </c>
      <c r="H66" s="272">
        <v>0</v>
      </c>
      <c r="I66" s="253">
        <v>0</v>
      </c>
      <c r="J66" s="253">
        <v>0</v>
      </c>
      <c r="K66" s="253">
        <f>SUM(I66:J66)</f>
        <v>0</v>
      </c>
      <c r="L66" s="274">
        <v>0</v>
      </c>
      <c r="M66" s="256"/>
      <c r="N66" s="257"/>
      <c r="O66" s="297">
        <v>0</v>
      </c>
      <c r="P66" s="24"/>
    </row>
    <row r="67" spans="1:16" ht="13.5" thickBot="1" x14ac:dyDescent="0.25">
      <c r="A67" s="10"/>
      <c r="B67" s="76"/>
      <c r="C67" s="112" t="s">
        <v>37</v>
      </c>
      <c r="D67" s="265">
        <f t="shared" ref="D67:H67" si="9">SUM(D60:D66)</f>
        <v>37109</v>
      </c>
      <c r="E67" s="266">
        <f t="shared" si="9"/>
        <v>38515.64</v>
      </c>
      <c r="F67" s="267">
        <f t="shared" si="9"/>
        <v>37200</v>
      </c>
      <c r="G67" s="268">
        <f t="shared" si="9"/>
        <v>38461.979999999996</v>
      </c>
      <c r="H67" s="267">
        <f t="shared" si="9"/>
        <v>36200</v>
      </c>
      <c r="I67" s="262">
        <f>SUM(I60:I66)</f>
        <v>30762.22</v>
      </c>
      <c r="J67" s="262">
        <f>SUM(J60:J66)</f>
        <v>5375.32</v>
      </c>
      <c r="K67" s="262">
        <f>SUM(I67:J67)</f>
        <v>36137.54</v>
      </c>
      <c r="L67" s="269">
        <f>SUM(L60:L66)</f>
        <v>37865</v>
      </c>
      <c r="M67" s="248">
        <f>SUM(M60:M66)</f>
        <v>30716.45</v>
      </c>
      <c r="N67" s="249">
        <f>SUM(N60:N66)</f>
        <v>37348</v>
      </c>
      <c r="O67" s="298">
        <f>SUM(O60:O66)</f>
        <v>37785</v>
      </c>
      <c r="P67" s="24"/>
    </row>
    <row r="68" spans="1:16" ht="13.5" thickBot="1" x14ac:dyDescent="0.25">
      <c r="A68" s="10">
        <v>51400</v>
      </c>
      <c r="B68" s="237" t="s">
        <v>161</v>
      </c>
      <c r="C68" s="238"/>
      <c r="D68" s="93"/>
      <c r="E68" s="117"/>
      <c r="F68" s="99"/>
      <c r="G68" s="122"/>
      <c r="H68" s="99"/>
      <c r="I68" s="53"/>
      <c r="J68" s="53"/>
      <c r="K68" s="53"/>
      <c r="L68" s="191"/>
      <c r="M68" s="204"/>
      <c r="N68" s="223"/>
      <c r="O68" s="296"/>
      <c r="P68" s="24"/>
    </row>
    <row r="69" spans="1:16" x14ac:dyDescent="0.2">
      <c r="A69" s="10"/>
      <c r="B69" s="76"/>
      <c r="C69" s="109" t="s">
        <v>44</v>
      </c>
      <c r="D69" s="90">
        <v>30379</v>
      </c>
      <c r="E69" s="117">
        <v>30279.18</v>
      </c>
      <c r="F69" s="99">
        <v>31000</v>
      </c>
      <c r="G69" s="122">
        <v>30004.19</v>
      </c>
      <c r="H69" s="99">
        <v>31000</v>
      </c>
      <c r="I69" s="50">
        <v>25106.69</v>
      </c>
      <c r="J69" s="50">
        <v>5125</v>
      </c>
      <c r="K69" s="50">
        <f>SUM(I69:J69)</f>
        <v>30231.69</v>
      </c>
      <c r="L69" s="191">
        <v>31000</v>
      </c>
      <c r="M69" s="204">
        <v>20028.98</v>
      </c>
      <c r="N69" s="223">
        <v>24300</v>
      </c>
      <c r="O69" s="296">
        <v>25000</v>
      </c>
      <c r="P69" s="24" t="s">
        <v>153</v>
      </c>
    </row>
    <row r="70" spans="1:16" x14ac:dyDescent="0.2">
      <c r="A70" s="10"/>
      <c r="B70" s="84" t="s">
        <v>34</v>
      </c>
      <c r="C70" s="107" t="s">
        <v>45</v>
      </c>
      <c r="D70" s="90">
        <v>2324</v>
      </c>
      <c r="E70" s="117">
        <v>2316.34</v>
      </c>
      <c r="F70" s="99">
        <v>2371.1999999999998</v>
      </c>
      <c r="G70" s="122">
        <v>2295.3000000000002</v>
      </c>
      <c r="H70" s="99">
        <v>2371</v>
      </c>
      <c r="I70" s="50">
        <v>1417.54</v>
      </c>
      <c r="J70" s="50">
        <v>284</v>
      </c>
      <c r="K70" s="50">
        <f>SUM(I70:J70)</f>
        <v>1701.54</v>
      </c>
      <c r="L70" s="191">
        <v>2371</v>
      </c>
      <c r="M70" s="204">
        <v>6153.97</v>
      </c>
      <c r="N70" s="223">
        <v>6736</v>
      </c>
      <c r="O70" s="296">
        <v>6800</v>
      </c>
      <c r="P70" s="24" t="s">
        <v>165</v>
      </c>
    </row>
    <row r="71" spans="1:16" x14ac:dyDescent="0.2">
      <c r="A71" s="10"/>
      <c r="B71" s="84" t="s">
        <v>71</v>
      </c>
      <c r="C71" s="107" t="s">
        <v>145</v>
      </c>
      <c r="D71" s="90"/>
      <c r="E71" s="117"/>
      <c r="F71" s="99"/>
      <c r="G71" s="122"/>
      <c r="H71" s="99"/>
      <c r="I71" s="50"/>
      <c r="J71" s="50"/>
      <c r="K71" s="50"/>
      <c r="L71" s="191"/>
      <c r="M71" s="204">
        <v>1123.5</v>
      </c>
      <c r="N71" s="223">
        <v>1345</v>
      </c>
      <c r="O71" s="296">
        <v>1400</v>
      </c>
      <c r="P71" s="24" t="s">
        <v>156</v>
      </c>
    </row>
    <row r="72" spans="1:16" x14ac:dyDescent="0.2">
      <c r="A72" s="10"/>
      <c r="B72" s="84" t="s">
        <v>35</v>
      </c>
      <c r="C72" s="107" t="s">
        <v>46</v>
      </c>
      <c r="D72" s="90">
        <v>6000</v>
      </c>
      <c r="E72" s="117">
        <v>5712.46</v>
      </c>
      <c r="F72" s="99">
        <v>6000</v>
      </c>
      <c r="G72" s="122">
        <v>4857.0600000000004</v>
      </c>
      <c r="H72" s="99">
        <v>6000</v>
      </c>
      <c r="I72" s="50">
        <v>5497.92</v>
      </c>
      <c r="J72" s="50">
        <v>500</v>
      </c>
      <c r="K72" s="50">
        <f t="shared" ref="K72:K80" si="10">SUM(I72:J72)</f>
        <v>5997.92</v>
      </c>
      <c r="L72" s="191">
        <v>6000</v>
      </c>
      <c r="M72" s="204">
        <v>3685</v>
      </c>
      <c r="N72" s="223">
        <v>3800</v>
      </c>
      <c r="O72" s="296">
        <v>7680</v>
      </c>
      <c r="P72" s="24" t="s">
        <v>181</v>
      </c>
    </row>
    <row r="73" spans="1:16" ht="13.5" thickBot="1" x14ac:dyDescent="0.25">
      <c r="A73" s="10"/>
      <c r="B73" s="84" t="s">
        <v>41</v>
      </c>
      <c r="C73" s="107" t="s">
        <v>47</v>
      </c>
      <c r="D73" s="275">
        <v>4000</v>
      </c>
      <c r="E73" s="271">
        <v>4406.5</v>
      </c>
      <c r="F73" s="272">
        <v>1800</v>
      </c>
      <c r="G73" s="273">
        <v>2671.57</v>
      </c>
      <c r="H73" s="272">
        <v>4400</v>
      </c>
      <c r="I73" s="253">
        <v>3455.79</v>
      </c>
      <c r="J73" s="253">
        <v>1200</v>
      </c>
      <c r="K73" s="253">
        <f t="shared" si="10"/>
        <v>4655.79</v>
      </c>
      <c r="L73" s="274">
        <v>4500</v>
      </c>
      <c r="M73" s="256">
        <v>1541</v>
      </c>
      <c r="N73" s="257">
        <v>1700</v>
      </c>
      <c r="O73" s="297">
        <v>6000</v>
      </c>
      <c r="P73" s="24" t="s">
        <v>181</v>
      </c>
    </row>
    <row r="74" spans="1:16" ht="13.5" thickBot="1" x14ac:dyDescent="0.25">
      <c r="A74" s="10"/>
      <c r="B74" s="76"/>
      <c r="C74" s="112" t="s">
        <v>37</v>
      </c>
      <c r="D74" s="265">
        <f t="shared" ref="D74:J74" si="11">SUM(D69:D73)</f>
        <v>42703</v>
      </c>
      <c r="E74" s="266">
        <f t="shared" si="11"/>
        <v>42714.48</v>
      </c>
      <c r="F74" s="267">
        <f t="shared" si="11"/>
        <v>41171.199999999997</v>
      </c>
      <c r="G74" s="268">
        <f t="shared" si="11"/>
        <v>39828.119999999995</v>
      </c>
      <c r="H74" s="267">
        <f t="shared" si="11"/>
        <v>43771</v>
      </c>
      <c r="I74" s="262">
        <f t="shared" si="11"/>
        <v>35477.94</v>
      </c>
      <c r="J74" s="262">
        <f t="shared" si="11"/>
        <v>7109</v>
      </c>
      <c r="K74" s="262">
        <f t="shared" si="10"/>
        <v>42586.94</v>
      </c>
      <c r="L74" s="269">
        <f>SUM(L69:L73)</f>
        <v>43871</v>
      </c>
      <c r="M74" s="248">
        <f>SUM(M69:M73)</f>
        <v>32532.45</v>
      </c>
      <c r="N74" s="249">
        <f>SUM(N69:N73)</f>
        <v>37881</v>
      </c>
      <c r="O74" s="298">
        <f>SUM(O69:O73)</f>
        <v>46880</v>
      </c>
      <c r="P74" s="24"/>
    </row>
    <row r="75" spans="1:16" ht="13.5" thickBot="1" x14ac:dyDescent="0.25">
      <c r="A75" s="10"/>
      <c r="B75" s="237" t="s">
        <v>48</v>
      </c>
      <c r="C75" s="238"/>
      <c r="D75" s="93"/>
      <c r="E75" s="117"/>
      <c r="F75" s="126"/>
      <c r="G75" s="122"/>
      <c r="H75" s="126"/>
      <c r="I75" s="50"/>
      <c r="J75" s="50"/>
      <c r="K75" s="50"/>
      <c r="L75" s="192"/>
      <c r="M75" s="204"/>
      <c r="N75" s="223"/>
      <c r="O75" s="296"/>
      <c r="P75" s="24"/>
    </row>
    <row r="76" spans="1:16" x14ac:dyDescent="0.2">
      <c r="A76" s="10">
        <v>51300</v>
      </c>
      <c r="B76" s="291"/>
      <c r="C76" s="292" t="s">
        <v>164</v>
      </c>
      <c r="D76" s="93">
        <v>16000</v>
      </c>
      <c r="E76" s="117">
        <v>12995.94</v>
      </c>
      <c r="F76" s="126">
        <v>16000</v>
      </c>
      <c r="G76" s="122">
        <v>29130.22</v>
      </c>
      <c r="H76" s="126">
        <v>16000</v>
      </c>
      <c r="I76" s="50">
        <v>21817.18</v>
      </c>
      <c r="J76" s="50">
        <v>4000</v>
      </c>
      <c r="K76" s="50">
        <f t="shared" si="10"/>
        <v>25817.18</v>
      </c>
      <c r="L76" s="192">
        <v>22000</v>
      </c>
      <c r="M76" s="204">
        <v>12406</v>
      </c>
      <c r="N76" s="223">
        <v>16000</v>
      </c>
      <c r="O76" s="296">
        <v>21000</v>
      </c>
      <c r="P76" s="24" t="s">
        <v>182</v>
      </c>
    </row>
    <row r="77" spans="1:16" x14ac:dyDescent="0.2">
      <c r="A77" s="10">
        <v>51600</v>
      </c>
      <c r="B77" s="76"/>
      <c r="C77" s="109" t="s">
        <v>49</v>
      </c>
      <c r="D77" s="90">
        <v>9000</v>
      </c>
      <c r="E77" s="117">
        <v>9000</v>
      </c>
      <c r="F77" s="99">
        <v>9000</v>
      </c>
      <c r="G77" s="122">
        <v>9000</v>
      </c>
      <c r="H77" s="99">
        <v>9000</v>
      </c>
      <c r="I77" s="50">
        <v>8334.99</v>
      </c>
      <c r="J77" s="50">
        <v>1500</v>
      </c>
      <c r="K77" s="50">
        <f t="shared" si="10"/>
        <v>9834.99</v>
      </c>
      <c r="L77" s="191">
        <v>11400</v>
      </c>
      <c r="M77" s="204">
        <v>7500</v>
      </c>
      <c r="N77" s="223">
        <v>9000</v>
      </c>
      <c r="O77" s="296">
        <v>12900</v>
      </c>
      <c r="P77" s="24" t="s">
        <v>183</v>
      </c>
    </row>
    <row r="78" spans="1:16" ht="14.25" customHeight="1" x14ac:dyDescent="0.2">
      <c r="A78" s="10">
        <v>51938</v>
      </c>
      <c r="B78" s="76"/>
      <c r="C78" s="107" t="s">
        <v>50</v>
      </c>
      <c r="D78" s="90">
        <v>7150</v>
      </c>
      <c r="E78" s="117">
        <v>7803</v>
      </c>
      <c r="F78" s="99">
        <v>7800</v>
      </c>
      <c r="G78" s="122">
        <v>8374.5</v>
      </c>
      <c r="H78" s="99">
        <v>10000</v>
      </c>
      <c r="I78" s="50">
        <v>7795</v>
      </c>
      <c r="J78" s="50">
        <v>0</v>
      </c>
      <c r="K78" s="50">
        <f t="shared" si="10"/>
        <v>7795</v>
      </c>
      <c r="L78" s="191">
        <v>8000</v>
      </c>
      <c r="M78" s="204">
        <v>7543</v>
      </c>
      <c r="N78" s="223">
        <v>7543</v>
      </c>
      <c r="O78" s="296">
        <v>8000</v>
      </c>
      <c r="P78" s="24"/>
    </row>
    <row r="79" spans="1:16" ht="13.5" thickBot="1" x14ac:dyDescent="0.25">
      <c r="A79" s="10" t="s">
        <v>147</v>
      </c>
      <c r="B79" s="76"/>
      <c r="C79" s="107" t="s">
        <v>51</v>
      </c>
      <c r="D79" s="275">
        <v>150</v>
      </c>
      <c r="E79" s="271">
        <v>73.849999999999994</v>
      </c>
      <c r="F79" s="272">
        <v>150</v>
      </c>
      <c r="G79" s="273">
        <v>0</v>
      </c>
      <c r="H79" s="272">
        <v>150</v>
      </c>
      <c r="I79" s="253">
        <v>2638.74</v>
      </c>
      <c r="J79" s="253">
        <v>0</v>
      </c>
      <c r="K79" s="253">
        <f t="shared" si="10"/>
        <v>2638.74</v>
      </c>
      <c r="L79" s="274">
        <v>300</v>
      </c>
      <c r="M79" s="256">
        <v>0</v>
      </c>
      <c r="N79" s="257">
        <v>0</v>
      </c>
      <c r="O79" s="297">
        <v>300</v>
      </c>
      <c r="P79" s="24"/>
    </row>
    <row r="80" spans="1:16" x14ac:dyDescent="0.2">
      <c r="A80" s="10"/>
      <c r="B80" s="76"/>
      <c r="C80" s="13" t="s">
        <v>37</v>
      </c>
      <c r="D80" s="265">
        <f>SUM(D75:D79)</f>
        <v>32300</v>
      </c>
      <c r="E80" s="266">
        <f t="shared" ref="E80:G80" si="12">SUM(E75:E79)</f>
        <v>29872.79</v>
      </c>
      <c r="F80" s="267">
        <f>SUM(F75:F79)</f>
        <v>32950</v>
      </c>
      <c r="G80" s="268">
        <f t="shared" si="12"/>
        <v>46504.72</v>
      </c>
      <c r="H80" s="267">
        <f t="shared" ref="H80" si="13">SUM(H75:H79)</f>
        <v>35150</v>
      </c>
      <c r="I80" s="262">
        <f>SUM(I75:I79)</f>
        <v>40585.909999999996</v>
      </c>
      <c r="J80" s="262">
        <f>SUM(J75:J79)</f>
        <v>5500</v>
      </c>
      <c r="K80" s="262">
        <f t="shared" si="10"/>
        <v>46085.909999999996</v>
      </c>
      <c r="L80" s="269">
        <f>SUM(L75:L79)</f>
        <v>41700</v>
      </c>
      <c r="M80" s="248">
        <f>SUM(M75:M79)</f>
        <v>27449</v>
      </c>
      <c r="N80" s="249">
        <f>SUM(N75:N79)</f>
        <v>32543</v>
      </c>
      <c r="O80" s="298">
        <f>SUM(O75:O79)</f>
        <v>42200</v>
      </c>
      <c r="P80" s="24"/>
    </row>
    <row r="81" spans="1:18" x14ac:dyDescent="0.2">
      <c r="B81" s="76"/>
      <c r="C81" s="3"/>
      <c r="D81" s="90"/>
      <c r="E81" s="117"/>
      <c r="F81" s="99"/>
      <c r="G81" s="122"/>
      <c r="H81" s="99"/>
      <c r="I81" s="53"/>
      <c r="J81" s="53"/>
      <c r="K81" s="53"/>
      <c r="L81" s="191"/>
      <c r="M81" s="204"/>
      <c r="N81" s="223"/>
      <c r="O81" s="296"/>
      <c r="P81" s="24"/>
    </row>
    <row r="82" spans="1:18" ht="13.5" thickBot="1" x14ac:dyDescent="0.25">
      <c r="A82" s="10"/>
      <c r="B82" s="78"/>
      <c r="C82" s="112" t="s">
        <v>52</v>
      </c>
      <c r="D82" s="88">
        <f>SUM(D80,D74,D67,D58)</f>
        <v>140219</v>
      </c>
      <c r="E82" s="118">
        <f>SUM(E80,E74,E67,E58)</f>
        <v>138878.07</v>
      </c>
      <c r="F82" s="100">
        <f>SUM(F58+F67+F74+F80)</f>
        <v>137804.20000000001</v>
      </c>
      <c r="G82" s="123">
        <f>SUM(G58+G67+G74+G80)</f>
        <v>150155.91999999998</v>
      </c>
      <c r="H82" s="100">
        <f t="shared" ref="H82:O82" si="14">SUM(H80,H74,H67,H58)</f>
        <v>143604</v>
      </c>
      <c r="I82" s="19">
        <f t="shared" si="14"/>
        <v>129021.5</v>
      </c>
      <c r="J82" s="19">
        <f t="shared" si="14"/>
        <v>21286.82</v>
      </c>
      <c r="K82" s="19">
        <f t="shared" si="14"/>
        <v>150308.32</v>
      </c>
      <c r="L82" s="193">
        <f t="shared" si="14"/>
        <v>151619</v>
      </c>
      <c r="M82" s="193">
        <f t="shared" si="14"/>
        <v>112830.45</v>
      </c>
      <c r="N82" s="193">
        <f t="shared" si="14"/>
        <v>134298</v>
      </c>
      <c r="O82" s="303">
        <f t="shared" si="14"/>
        <v>154365</v>
      </c>
      <c r="P82" s="24"/>
    </row>
    <row r="83" spans="1:18" ht="13.5" thickBot="1" x14ac:dyDescent="0.25">
      <c r="A83" s="10">
        <v>120</v>
      </c>
      <c r="B83" s="237" t="s">
        <v>64</v>
      </c>
      <c r="C83" s="240"/>
      <c r="D83" s="93"/>
      <c r="E83" s="117"/>
      <c r="F83" s="99"/>
      <c r="G83" s="122"/>
      <c r="H83" s="99"/>
      <c r="I83" s="53"/>
      <c r="J83" s="53"/>
      <c r="K83" s="53"/>
      <c r="L83" s="191"/>
      <c r="M83" s="204"/>
      <c r="N83" s="223"/>
      <c r="O83" s="296"/>
      <c r="P83" s="24"/>
    </row>
    <row r="84" spans="1:18" x14ac:dyDescent="0.2">
      <c r="A84" s="10">
        <v>52200</v>
      </c>
      <c r="B84" s="76"/>
      <c r="C84" s="109" t="s">
        <v>22</v>
      </c>
      <c r="D84" s="90">
        <v>115000</v>
      </c>
      <c r="E84" s="117">
        <v>115610.42</v>
      </c>
      <c r="F84" s="126">
        <v>120000</v>
      </c>
      <c r="G84" s="122">
        <v>118512.32000000001</v>
      </c>
      <c r="H84" s="103">
        <v>120000</v>
      </c>
      <c r="I84" s="50">
        <v>112853</v>
      </c>
      <c r="J84" s="50">
        <v>8500</v>
      </c>
      <c r="K84" s="50">
        <f>SUM(I84:J84)</f>
        <v>121353</v>
      </c>
      <c r="L84" s="194">
        <v>127000</v>
      </c>
      <c r="M84" s="204">
        <v>114880</v>
      </c>
      <c r="N84" s="223">
        <v>126923</v>
      </c>
      <c r="O84" s="296">
        <v>130820</v>
      </c>
      <c r="P84" s="24" t="s">
        <v>167</v>
      </c>
    </row>
    <row r="85" spans="1:18" x14ac:dyDescent="0.2">
      <c r="A85" s="10">
        <v>52300</v>
      </c>
      <c r="B85" s="76"/>
      <c r="C85" s="107" t="s">
        <v>23</v>
      </c>
      <c r="D85" s="90">
        <v>12500</v>
      </c>
      <c r="E85" s="117">
        <v>11117</v>
      </c>
      <c r="F85" s="99">
        <v>12500</v>
      </c>
      <c r="G85" s="122">
        <v>10217</v>
      </c>
      <c r="H85" s="103">
        <v>12500</v>
      </c>
      <c r="I85" s="50">
        <v>10217</v>
      </c>
      <c r="J85" s="50">
        <v>0</v>
      </c>
      <c r="K85" s="50">
        <f>SUM(I85:J85)</f>
        <v>10217</v>
      </c>
      <c r="L85" s="194">
        <v>12000</v>
      </c>
      <c r="M85" s="204">
        <v>12000</v>
      </c>
      <c r="N85" s="223">
        <v>12000</v>
      </c>
      <c r="O85" s="296">
        <v>13000</v>
      </c>
      <c r="P85" s="24" t="s">
        <v>184</v>
      </c>
    </row>
    <row r="86" spans="1:18" ht="13.5" thickBot="1" x14ac:dyDescent="0.25">
      <c r="B86" s="84" t="s">
        <v>71</v>
      </c>
      <c r="C86" s="110" t="s">
        <v>116</v>
      </c>
      <c r="D86" s="275"/>
      <c r="E86" s="271"/>
      <c r="F86" s="272"/>
      <c r="G86" s="273">
        <v>2491.7600000000002</v>
      </c>
      <c r="H86" s="282"/>
      <c r="I86" s="253">
        <v>11013.48</v>
      </c>
      <c r="J86" s="253">
        <v>2000</v>
      </c>
      <c r="K86" s="253">
        <f>SUM(I86:J86)</f>
        <v>13013.48</v>
      </c>
      <c r="L86" s="283">
        <v>13000</v>
      </c>
      <c r="M86" s="256">
        <v>9135</v>
      </c>
      <c r="N86" s="257">
        <v>12000</v>
      </c>
      <c r="O86" s="297">
        <v>15400</v>
      </c>
      <c r="P86" s="24" t="s">
        <v>185</v>
      </c>
    </row>
    <row r="87" spans="1:18" ht="13.5" thickBot="1" x14ac:dyDescent="0.25">
      <c r="A87" s="10"/>
      <c r="B87" s="85"/>
      <c r="C87" s="111" t="s">
        <v>37</v>
      </c>
      <c r="D87" s="276">
        <f>SUM(D84:D86)</f>
        <v>127500</v>
      </c>
      <c r="E87" s="277">
        <f>SUM(E84:E85)</f>
        <v>126727.42</v>
      </c>
      <c r="F87" s="278">
        <f>SUM(F84:F85)</f>
        <v>132500</v>
      </c>
      <c r="G87" s="279">
        <f>SUM(G84:G86)</f>
        <v>131221.08000000002</v>
      </c>
      <c r="H87" s="278">
        <f>SUM(D84:D85)</f>
        <v>127500</v>
      </c>
      <c r="I87" s="280">
        <f>SUM(I84:I86)</f>
        <v>134083.48000000001</v>
      </c>
      <c r="J87" s="280">
        <f>SUM(J84:J86)</f>
        <v>10500</v>
      </c>
      <c r="K87" s="280">
        <f>SUM(I87:J87)</f>
        <v>144583.48000000001</v>
      </c>
      <c r="L87" s="281">
        <f>SUM(L84:L86)</f>
        <v>152000</v>
      </c>
      <c r="M87" s="281">
        <f>SUM(M84:M86)</f>
        <v>136015</v>
      </c>
      <c r="N87" s="281">
        <f>SUM(N84:N86)</f>
        <v>150923</v>
      </c>
      <c r="O87" s="304">
        <f>SUM(O84:O86)</f>
        <v>159220</v>
      </c>
      <c r="P87" s="24"/>
    </row>
    <row r="88" spans="1:18" ht="13.5" thickBot="1" x14ac:dyDescent="0.25">
      <c r="A88" s="231"/>
      <c r="B88" s="177" t="s">
        <v>127</v>
      </c>
      <c r="C88" s="166"/>
      <c r="D88" s="167"/>
      <c r="E88" s="168"/>
      <c r="F88" s="169"/>
      <c r="G88" s="170"/>
      <c r="H88" s="169"/>
      <c r="I88" s="171"/>
      <c r="J88" s="171"/>
      <c r="K88" s="171"/>
      <c r="L88" s="195"/>
      <c r="M88" s="208"/>
      <c r="N88" s="208"/>
      <c r="O88" s="305"/>
      <c r="P88" s="24"/>
    </row>
    <row r="89" spans="1:18" x14ac:dyDescent="0.2">
      <c r="A89" s="4"/>
      <c r="B89" s="83"/>
      <c r="C89" s="7"/>
      <c r="D89" s="127"/>
      <c r="E89" s="137"/>
      <c r="F89" s="96" t="s">
        <v>113</v>
      </c>
      <c r="G89" s="67"/>
      <c r="H89" s="102"/>
      <c r="I89" s="67" t="s">
        <v>118</v>
      </c>
      <c r="J89" s="67" t="s">
        <v>119</v>
      </c>
      <c r="K89" s="67" t="s">
        <v>123</v>
      </c>
      <c r="L89" s="187"/>
      <c r="M89" s="205" t="s">
        <v>132</v>
      </c>
      <c r="N89" s="226" t="s">
        <v>131</v>
      </c>
      <c r="O89" s="306" t="s">
        <v>133</v>
      </c>
      <c r="P89" s="24"/>
    </row>
    <row r="90" spans="1:18" x14ac:dyDescent="0.2">
      <c r="A90" s="2"/>
      <c r="B90" s="76"/>
      <c r="D90" s="128" t="s">
        <v>1</v>
      </c>
      <c r="E90" s="138" t="s">
        <v>0</v>
      </c>
      <c r="F90" s="97" t="s">
        <v>1</v>
      </c>
      <c r="G90" s="68" t="s">
        <v>117</v>
      </c>
      <c r="H90" s="97" t="s">
        <v>103</v>
      </c>
      <c r="I90" s="68" t="s">
        <v>0</v>
      </c>
      <c r="J90" s="68" t="s">
        <v>120</v>
      </c>
      <c r="K90" s="68" t="s">
        <v>120</v>
      </c>
      <c r="L90" s="188" t="s">
        <v>1</v>
      </c>
      <c r="M90" s="206">
        <v>10</v>
      </c>
      <c r="N90" s="227">
        <v>2019</v>
      </c>
      <c r="O90" s="307">
        <v>2020</v>
      </c>
      <c r="P90" s="24"/>
    </row>
    <row r="91" spans="1:18" ht="13.5" thickBot="1" x14ac:dyDescent="0.25">
      <c r="A91" s="8"/>
      <c r="B91" s="76"/>
      <c r="C91" s="1" t="s">
        <v>88</v>
      </c>
      <c r="D91" s="87">
        <v>2016</v>
      </c>
      <c r="E91" s="69">
        <v>2016</v>
      </c>
      <c r="F91" s="98">
        <v>2017</v>
      </c>
      <c r="G91" s="69">
        <v>2017</v>
      </c>
      <c r="H91" s="98">
        <v>2018</v>
      </c>
      <c r="I91" s="69">
        <v>2018</v>
      </c>
      <c r="J91" s="69">
        <v>2018</v>
      </c>
      <c r="K91" s="69">
        <v>2018</v>
      </c>
      <c r="L91" s="189">
        <v>2019</v>
      </c>
      <c r="M91" s="207" t="s">
        <v>130</v>
      </c>
      <c r="N91" s="228" t="s">
        <v>1</v>
      </c>
      <c r="O91" s="308" t="s">
        <v>1</v>
      </c>
      <c r="P91" s="24"/>
    </row>
    <row r="92" spans="1:18" ht="13.5" thickBot="1" x14ac:dyDescent="0.25">
      <c r="A92" s="10">
        <v>122</v>
      </c>
      <c r="B92" s="237" t="s">
        <v>56</v>
      </c>
      <c r="C92" s="241"/>
      <c r="D92" s="93"/>
      <c r="E92" s="106"/>
      <c r="F92" s="99"/>
      <c r="G92" s="50"/>
      <c r="H92" s="99"/>
      <c r="I92" s="53"/>
      <c r="J92" s="53"/>
      <c r="K92" s="53"/>
      <c r="L92" s="191"/>
      <c r="M92" s="204"/>
      <c r="N92" s="223"/>
      <c r="O92" s="296"/>
      <c r="P92" s="24"/>
    </row>
    <row r="93" spans="1:18" x14ac:dyDescent="0.2">
      <c r="A93" s="10">
        <v>53311</v>
      </c>
      <c r="B93" s="76"/>
      <c r="C93" s="109" t="s">
        <v>57</v>
      </c>
      <c r="D93" s="90">
        <v>44742</v>
      </c>
      <c r="E93" s="106">
        <v>65695.5</v>
      </c>
      <c r="F93" s="99">
        <v>44500</v>
      </c>
      <c r="G93" s="50">
        <v>43929</v>
      </c>
      <c r="H93" s="99">
        <v>44500</v>
      </c>
      <c r="I93" s="50">
        <v>43929</v>
      </c>
      <c r="J93" s="50">
        <v>0</v>
      </c>
      <c r="K93" s="50">
        <f t="shared" ref="K93:K100" si="15">SUM(I93:J93)</f>
        <v>43929</v>
      </c>
      <c r="L93" s="191">
        <v>44500</v>
      </c>
      <c r="M93" s="204">
        <v>44500</v>
      </c>
      <c r="N93" s="223">
        <v>44500</v>
      </c>
      <c r="O93" s="296">
        <v>44500</v>
      </c>
      <c r="P93" s="24" t="s">
        <v>157</v>
      </c>
    </row>
    <row r="94" spans="1:18" x14ac:dyDescent="0.2">
      <c r="A94" s="10"/>
      <c r="B94" s="76"/>
      <c r="C94" s="107" t="s">
        <v>99</v>
      </c>
      <c r="D94" s="90">
        <v>38000</v>
      </c>
      <c r="E94" s="106">
        <v>81695.070000000007</v>
      </c>
      <c r="F94" s="99">
        <v>37000</v>
      </c>
      <c r="G94" s="50">
        <v>158159.88</v>
      </c>
      <c r="H94" s="99">
        <v>37000</v>
      </c>
      <c r="I94" s="50">
        <v>50375.040000000001</v>
      </c>
      <c r="J94" s="50">
        <v>0</v>
      </c>
      <c r="K94" s="50">
        <f t="shared" si="15"/>
        <v>50375.040000000001</v>
      </c>
      <c r="L94" s="191">
        <v>38400</v>
      </c>
      <c r="M94" s="204">
        <v>17071.560000000001</v>
      </c>
      <c r="N94" s="223">
        <v>19000</v>
      </c>
      <c r="O94" s="296">
        <v>19000</v>
      </c>
      <c r="P94" s="24" t="s">
        <v>186</v>
      </c>
    </row>
    <row r="95" spans="1:18" x14ac:dyDescent="0.2">
      <c r="B95" s="76"/>
      <c r="C95" s="107" t="s">
        <v>58</v>
      </c>
      <c r="D95" s="129">
        <v>1500</v>
      </c>
      <c r="E95" s="146">
        <v>0</v>
      </c>
      <c r="F95" s="99">
        <v>2000</v>
      </c>
      <c r="G95" s="50">
        <v>0</v>
      </c>
      <c r="H95" s="99">
        <v>2000</v>
      </c>
      <c r="I95" s="50">
        <v>425</v>
      </c>
      <c r="J95" s="50">
        <v>500</v>
      </c>
      <c r="K95" s="50">
        <f t="shared" si="15"/>
        <v>925</v>
      </c>
      <c r="L95" s="191">
        <v>2655</v>
      </c>
      <c r="M95" s="204">
        <v>0</v>
      </c>
      <c r="N95" s="223">
        <v>2000</v>
      </c>
      <c r="O95" s="296">
        <v>2000</v>
      </c>
      <c r="P95" s="24"/>
    </row>
    <row r="96" spans="1:18" x14ac:dyDescent="0.2">
      <c r="A96" s="10"/>
      <c r="B96" s="76"/>
      <c r="C96" s="108" t="s">
        <v>87</v>
      </c>
      <c r="D96" s="91">
        <v>176300</v>
      </c>
      <c r="E96" s="106">
        <v>7015.26</v>
      </c>
      <c r="F96" s="126">
        <v>184996</v>
      </c>
      <c r="G96" s="50">
        <v>203909</v>
      </c>
      <c r="H96" s="126">
        <v>202350</v>
      </c>
      <c r="I96" s="50">
        <v>77930.89</v>
      </c>
      <c r="J96" s="50">
        <v>96933</v>
      </c>
      <c r="K96" s="50">
        <f t="shared" si="15"/>
        <v>174863.89</v>
      </c>
      <c r="L96" s="192">
        <v>183000</v>
      </c>
      <c r="M96" s="204">
        <v>0</v>
      </c>
      <c r="N96" s="223">
        <v>240000</v>
      </c>
      <c r="O96" s="296">
        <v>224634</v>
      </c>
      <c r="P96" s="24" t="s">
        <v>187</v>
      </c>
      <c r="R96" s="40"/>
    </row>
    <row r="97" spans="1:16" x14ac:dyDescent="0.2">
      <c r="A97" s="10"/>
      <c r="B97" s="76"/>
      <c r="C97" s="107" t="s">
        <v>59</v>
      </c>
      <c r="D97" s="90">
        <v>15000</v>
      </c>
      <c r="E97" s="106">
        <v>15000</v>
      </c>
      <c r="F97" s="99">
        <v>15000</v>
      </c>
      <c r="G97" s="50">
        <v>15000</v>
      </c>
      <c r="H97" s="99">
        <v>15000</v>
      </c>
      <c r="I97" s="50">
        <v>0</v>
      </c>
      <c r="J97" s="50">
        <v>15000</v>
      </c>
      <c r="K97" s="50">
        <f t="shared" si="15"/>
        <v>15000</v>
      </c>
      <c r="L97" s="191">
        <v>15000</v>
      </c>
      <c r="M97" s="204">
        <v>15000</v>
      </c>
      <c r="N97" s="223">
        <v>15000</v>
      </c>
      <c r="O97" s="296">
        <v>15000</v>
      </c>
      <c r="P97" s="24" t="s">
        <v>188</v>
      </c>
    </row>
    <row r="98" spans="1:16" x14ac:dyDescent="0.2">
      <c r="A98" s="10" t="s">
        <v>97</v>
      </c>
      <c r="B98" s="76"/>
      <c r="C98" s="107" t="s">
        <v>98</v>
      </c>
      <c r="D98" s="90">
        <v>6363</v>
      </c>
      <c r="E98" s="106">
        <v>0</v>
      </c>
      <c r="F98" s="99">
        <v>5000</v>
      </c>
      <c r="G98" s="50">
        <v>0</v>
      </c>
      <c r="H98" s="99">
        <v>0</v>
      </c>
      <c r="I98" s="50">
        <v>0</v>
      </c>
      <c r="J98" s="50">
        <v>0</v>
      </c>
      <c r="K98" s="50">
        <f t="shared" si="15"/>
        <v>0</v>
      </c>
      <c r="L98" s="191">
        <v>0</v>
      </c>
      <c r="M98" s="204">
        <v>0</v>
      </c>
      <c r="N98" s="223">
        <v>0</v>
      </c>
      <c r="O98" s="296"/>
      <c r="P98" s="24" t="s">
        <v>189</v>
      </c>
    </row>
    <row r="99" spans="1:16" ht="13.5" thickBot="1" x14ac:dyDescent="0.25">
      <c r="A99" s="10">
        <v>53640</v>
      </c>
      <c r="B99" s="76"/>
      <c r="C99" s="107" t="s">
        <v>62</v>
      </c>
      <c r="D99" s="275">
        <v>50</v>
      </c>
      <c r="E99" s="251">
        <v>48.44</v>
      </c>
      <c r="F99" s="272">
        <v>50</v>
      </c>
      <c r="G99" s="253">
        <v>0</v>
      </c>
      <c r="H99" s="272">
        <v>50</v>
      </c>
      <c r="I99" s="253">
        <v>0</v>
      </c>
      <c r="J99" s="253">
        <v>40</v>
      </c>
      <c r="K99" s="253">
        <f t="shared" si="15"/>
        <v>40</v>
      </c>
      <c r="L99" s="274">
        <v>50</v>
      </c>
      <c r="M99" s="256">
        <v>20</v>
      </c>
      <c r="N99" s="257">
        <v>20</v>
      </c>
      <c r="O99" s="297">
        <v>20</v>
      </c>
      <c r="P99" s="24" t="s">
        <v>152</v>
      </c>
    </row>
    <row r="100" spans="1:16" ht="13.5" thickBot="1" x14ac:dyDescent="0.25">
      <c r="A100" s="10"/>
      <c r="B100" s="76"/>
      <c r="C100" s="112" t="s">
        <v>37</v>
      </c>
      <c r="D100" s="265">
        <f>SUM(D93:D99)</f>
        <v>281955</v>
      </c>
      <c r="E100" s="260">
        <f>SUM(E96:E99,E93:E95)</f>
        <v>169454.27000000002</v>
      </c>
      <c r="F100" s="284">
        <f>SUM(F93:F99)</f>
        <v>288546</v>
      </c>
      <c r="G100" s="285">
        <f>SUM(G93:G99)</f>
        <v>420997.88</v>
      </c>
      <c r="H100" s="284">
        <f>SUM(H96:H99,H93:H95)</f>
        <v>300900</v>
      </c>
      <c r="I100" s="262">
        <f>SUM(I93:I99)</f>
        <v>172659.93</v>
      </c>
      <c r="J100" s="262">
        <f>SUM(J93:J99)</f>
        <v>112473</v>
      </c>
      <c r="K100" s="262">
        <f t="shared" si="15"/>
        <v>285132.93</v>
      </c>
      <c r="L100" s="286">
        <f>SUM(L93:L99)</f>
        <v>283605</v>
      </c>
      <c r="M100" s="286">
        <f>SUM(M93:M99)</f>
        <v>76591.56</v>
      </c>
      <c r="N100" s="286">
        <f>SUM(N93:N99)</f>
        <v>320520</v>
      </c>
      <c r="O100" s="309">
        <f>SUM(O93:O99)</f>
        <v>305154</v>
      </c>
      <c r="P100" s="24"/>
    </row>
    <row r="101" spans="1:16" ht="13.5" thickBot="1" x14ac:dyDescent="0.25">
      <c r="A101" s="10">
        <v>122</v>
      </c>
      <c r="B101" s="237" t="s">
        <v>94</v>
      </c>
      <c r="C101" s="243"/>
      <c r="D101" s="131"/>
      <c r="E101" s="106"/>
      <c r="F101" s="99"/>
      <c r="G101" s="50"/>
      <c r="H101" s="99"/>
      <c r="I101" s="53"/>
      <c r="J101" s="53"/>
      <c r="K101" s="53"/>
      <c r="L101" s="191"/>
      <c r="M101" s="204"/>
      <c r="N101" s="223"/>
      <c r="O101" s="296"/>
      <c r="P101" s="24"/>
    </row>
    <row r="102" spans="1:16" x14ac:dyDescent="0.2">
      <c r="A102" s="10">
        <v>53620</v>
      </c>
      <c r="B102" s="78"/>
      <c r="C102" s="242" t="s">
        <v>60</v>
      </c>
      <c r="D102" s="93">
        <v>93601</v>
      </c>
      <c r="E102" s="106">
        <v>91466.81</v>
      </c>
      <c r="F102" s="99">
        <v>83872</v>
      </c>
      <c r="G102" s="50">
        <v>92252.91</v>
      </c>
      <c r="H102" s="99">
        <v>83203.199999999997</v>
      </c>
      <c r="I102" s="50">
        <v>82052.7</v>
      </c>
      <c r="J102" s="50">
        <v>15410.13</v>
      </c>
      <c r="K102" s="50">
        <f>SUM(I102:J102)</f>
        <v>97462.83</v>
      </c>
      <c r="L102" s="191">
        <v>85615</v>
      </c>
      <c r="M102" s="204">
        <v>84233.07</v>
      </c>
      <c r="N102" s="223">
        <v>100943</v>
      </c>
      <c r="O102" s="296">
        <v>102816</v>
      </c>
      <c r="P102" s="24" t="s">
        <v>185</v>
      </c>
    </row>
    <row r="103" spans="1:16" x14ac:dyDescent="0.2">
      <c r="A103" s="10">
        <v>53635</v>
      </c>
      <c r="B103" s="76"/>
      <c r="C103" s="107" t="s">
        <v>61</v>
      </c>
      <c r="D103" s="90">
        <v>63479</v>
      </c>
      <c r="E103" s="106">
        <v>60688.480000000003</v>
      </c>
      <c r="F103" s="99">
        <v>54248</v>
      </c>
      <c r="G103" s="50">
        <v>46264.01</v>
      </c>
      <c r="H103" s="99">
        <v>55469</v>
      </c>
      <c r="I103" s="50">
        <v>35360.800000000003</v>
      </c>
      <c r="J103" s="50">
        <v>7172.16</v>
      </c>
      <c r="K103" s="50">
        <f>SUM(I103:J103)</f>
        <v>42532.960000000006</v>
      </c>
      <c r="L103" s="191">
        <v>57077</v>
      </c>
      <c r="M103" s="204">
        <v>36421.089999999997</v>
      </c>
      <c r="N103" s="223">
        <v>43753.3</v>
      </c>
      <c r="O103" s="296">
        <v>44064</v>
      </c>
      <c r="P103" s="24" t="s">
        <v>185</v>
      </c>
    </row>
    <row r="104" spans="1:16" ht="13.5" thickBot="1" x14ac:dyDescent="0.25">
      <c r="A104" s="10">
        <v>53680</v>
      </c>
      <c r="B104" s="76"/>
      <c r="C104" s="107" t="s">
        <v>63</v>
      </c>
      <c r="D104" s="275">
        <v>500</v>
      </c>
      <c r="E104" s="251">
        <v>471.24</v>
      </c>
      <c r="F104" s="272">
        <v>500</v>
      </c>
      <c r="G104" s="253">
        <v>138.12</v>
      </c>
      <c r="H104" s="272">
        <v>500</v>
      </c>
      <c r="I104" s="253">
        <v>500</v>
      </c>
      <c r="J104" s="253">
        <v>0</v>
      </c>
      <c r="K104" s="253">
        <f>SUM(I104:J104)</f>
        <v>500</v>
      </c>
      <c r="L104" s="274">
        <v>500</v>
      </c>
      <c r="M104" s="256">
        <v>500</v>
      </c>
      <c r="N104" s="257">
        <v>500</v>
      </c>
      <c r="O104" s="297">
        <v>500</v>
      </c>
      <c r="P104" s="24" t="s">
        <v>190</v>
      </c>
    </row>
    <row r="105" spans="1:16" ht="13.5" thickBot="1" x14ac:dyDescent="0.25">
      <c r="A105" s="10"/>
      <c r="B105" s="76"/>
      <c r="C105" s="112" t="s">
        <v>37</v>
      </c>
      <c r="D105" s="287">
        <f>SUM(D102:D104)</f>
        <v>157580</v>
      </c>
      <c r="E105" s="244">
        <f t="shared" ref="E105:G105" si="16">SUM(E101:E104)</f>
        <v>152626.53</v>
      </c>
      <c r="F105" s="288">
        <f>SUM(F101:F104)</f>
        <v>138620</v>
      </c>
      <c r="G105" s="246">
        <f t="shared" si="16"/>
        <v>138655.04000000001</v>
      </c>
      <c r="H105" s="288">
        <f t="shared" ref="H105" si="17">SUM(H101:H104)</f>
        <v>139172.20000000001</v>
      </c>
      <c r="I105" s="262">
        <f>SUM(I102:I104)</f>
        <v>117913.5</v>
      </c>
      <c r="J105" s="262">
        <f>SUM(J102:J104)</f>
        <v>22582.29</v>
      </c>
      <c r="K105" s="262">
        <f>SUM(I105:J105)</f>
        <v>140495.79</v>
      </c>
      <c r="L105" s="289">
        <f>SUM(L102:L104)</f>
        <v>143192</v>
      </c>
      <c r="M105" s="289">
        <f>SUM(M102:M104)</f>
        <v>121154.16</v>
      </c>
      <c r="N105" s="289">
        <f>SUM(N102:N104)</f>
        <v>145196.29999999999</v>
      </c>
      <c r="O105" s="310">
        <f>SUM(O102:O104)</f>
        <v>147380</v>
      </c>
      <c r="P105" s="24"/>
    </row>
    <row r="106" spans="1:16" ht="13.5" thickBot="1" x14ac:dyDescent="0.25">
      <c r="A106" s="10">
        <v>124</v>
      </c>
      <c r="B106" s="237" t="s">
        <v>53</v>
      </c>
      <c r="C106" s="241"/>
      <c r="D106" s="93"/>
      <c r="E106" s="106"/>
      <c r="F106" s="99"/>
      <c r="G106" s="50"/>
      <c r="H106" s="99"/>
      <c r="I106" s="50"/>
      <c r="J106" s="50"/>
      <c r="K106" s="50"/>
      <c r="L106" s="191"/>
      <c r="M106" s="204"/>
      <c r="N106" s="223"/>
      <c r="O106" s="296"/>
      <c r="P106" s="24"/>
    </row>
    <row r="107" spans="1:16" x14ac:dyDescent="0.2">
      <c r="A107" s="10">
        <v>54100</v>
      </c>
      <c r="B107" s="76"/>
      <c r="C107" s="109" t="s">
        <v>54</v>
      </c>
      <c r="D107" s="94">
        <v>2200</v>
      </c>
      <c r="E107" s="106">
        <v>2000</v>
      </c>
      <c r="F107" s="99">
        <v>2000</v>
      </c>
      <c r="G107" s="50">
        <v>1666.7</v>
      </c>
      <c r="H107" s="99">
        <v>2000</v>
      </c>
      <c r="I107" s="50">
        <v>1666.7</v>
      </c>
      <c r="J107" s="50">
        <v>333.34</v>
      </c>
      <c r="K107" s="50">
        <f>SUM(I107:J107)</f>
        <v>2000.04</v>
      </c>
      <c r="L107" s="191">
        <v>2000</v>
      </c>
      <c r="M107" s="204">
        <v>1666.7</v>
      </c>
      <c r="N107" s="223">
        <v>2000</v>
      </c>
      <c r="O107" s="296">
        <v>2000</v>
      </c>
      <c r="P107" s="24" t="s">
        <v>151</v>
      </c>
    </row>
    <row r="108" spans="1:16" ht="13.5" thickBot="1" x14ac:dyDescent="0.25">
      <c r="A108" s="10">
        <v>54910</v>
      </c>
      <c r="B108" s="76"/>
      <c r="C108" s="107" t="s">
        <v>55</v>
      </c>
      <c r="D108" s="275">
        <v>825</v>
      </c>
      <c r="E108" s="251">
        <v>825</v>
      </c>
      <c r="F108" s="272">
        <v>900</v>
      </c>
      <c r="G108" s="253">
        <v>975</v>
      </c>
      <c r="H108" s="272">
        <v>900</v>
      </c>
      <c r="I108" s="253">
        <v>1125</v>
      </c>
      <c r="J108" s="253">
        <v>150</v>
      </c>
      <c r="K108" s="253">
        <f>SUM(I108:J108)</f>
        <v>1275</v>
      </c>
      <c r="L108" s="274">
        <v>1000</v>
      </c>
      <c r="M108" s="256">
        <v>825</v>
      </c>
      <c r="N108" s="257">
        <v>900</v>
      </c>
      <c r="O108" s="297">
        <v>1200</v>
      </c>
      <c r="P108" s="24" t="s">
        <v>150</v>
      </c>
    </row>
    <row r="109" spans="1:16" ht="13.5" thickBot="1" x14ac:dyDescent="0.25">
      <c r="A109" s="10"/>
      <c r="B109" s="76"/>
      <c r="C109" s="112" t="s">
        <v>37</v>
      </c>
      <c r="D109" s="265">
        <f t="shared" ref="D109:H109" si="18">SUM(D107:D108)</f>
        <v>3025</v>
      </c>
      <c r="E109" s="244">
        <f t="shared" si="18"/>
        <v>2825</v>
      </c>
      <c r="F109" s="288">
        <f t="shared" si="18"/>
        <v>2900</v>
      </c>
      <c r="G109" s="246">
        <f t="shared" si="18"/>
        <v>2641.7</v>
      </c>
      <c r="H109" s="288">
        <f t="shared" si="18"/>
        <v>2900</v>
      </c>
      <c r="I109" s="262">
        <f>SUM(I107:I108)</f>
        <v>2791.7</v>
      </c>
      <c r="J109" s="262">
        <f>SUM(J107:J108)</f>
        <v>483.34</v>
      </c>
      <c r="K109" s="262">
        <f>SUM(I109:J109)</f>
        <v>3275.04</v>
      </c>
      <c r="L109" s="289">
        <f>SUM(L107:L108)</f>
        <v>3000</v>
      </c>
      <c r="M109" s="289">
        <f>SUM(M107:M108)</f>
        <v>2491.6999999999998</v>
      </c>
      <c r="N109" s="289">
        <f>SUM(N107:N108)</f>
        <v>2900</v>
      </c>
      <c r="O109" s="310">
        <f>SUM(O107:O108)</f>
        <v>3200</v>
      </c>
      <c r="P109" s="24"/>
    </row>
    <row r="110" spans="1:16" ht="13.5" thickBot="1" x14ac:dyDescent="0.25">
      <c r="A110" s="10">
        <v>126</v>
      </c>
      <c r="B110" s="237" t="s">
        <v>65</v>
      </c>
      <c r="C110" s="241"/>
      <c r="D110" s="93"/>
      <c r="E110" s="106"/>
      <c r="F110" s="99"/>
      <c r="G110" s="50"/>
      <c r="H110" s="99"/>
      <c r="I110" s="53"/>
      <c r="J110" s="53"/>
      <c r="K110" s="53"/>
      <c r="L110" s="191"/>
      <c r="M110" s="204"/>
      <c r="N110" s="223"/>
      <c r="O110" s="296"/>
      <c r="P110" s="24"/>
    </row>
    <row r="111" spans="1:16" ht="13.5" thickBot="1" x14ac:dyDescent="0.25">
      <c r="A111" s="10">
        <v>55300</v>
      </c>
      <c r="B111" s="76"/>
      <c r="C111" s="109" t="s">
        <v>66</v>
      </c>
      <c r="D111" s="275">
        <v>250</v>
      </c>
      <c r="E111" s="251">
        <v>250</v>
      </c>
      <c r="F111" s="272">
        <v>250</v>
      </c>
      <c r="G111" s="253">
        <v>250</v>
      </c>
      <c r="H111" s="272">
        <v>250</v>
      </c>
      <c r="I111" s="253">
        <v>250</v>
      </c>
      <c r="J111" s="253">
        <v>0</v>
      </c>
      <c r="K111" s="253">
        <f>SUM(I111:J111)</f>
        <v>250</v>
      </c>
      <c r="L111" s="274">
        <v>250</v>
      </c>
      <c r="M111" s="256">
        <v>250</v>
      </c>
      <c r="N111" s="257">
        <v>250</v>
      </c>
      <c r="O111" s="297">
        <v>250</v>
      </c>
      <c r="P111" s="24" t="s">
        <v>191</v>
      </c>
    </row>
    <row r="112" spans="1:16" ht="13.5" thickBot="1" x14ac:dyDescent="0.25">
      <c r="A112" s="10"/>
      <c r="B112" s="76"/>
      <c r="C112" s="112" t="s">
        <v>37</v>
      </c>
      <c r="D112" s="265">
        <f>SUM(D111)</f>
        <v>250</v>
      </c>
      <c r="E112" s="244">
        <f>SUM(E111:E111)</f>
        <v>250</v>
      </c>
      <c r="F112" s="288">
        <f>SUM(F111:F111)</f>
        <v>250</v>
      </c>
      <c r="G112" s="246">
        <f>SUM(G111:G111)</f>
        <v>250</v>
      </c>
      <c r="H112" s="288">
        <f>SUM(H111:H111)</f>
        <v>250</v>
      </c>
      <c r="I112" s="262">
        <f>SUM(I111)</f>
        <v>250</v>
      </c>
      <c r="J112" s="262">
        <v>0</v>
      </c>
      <c r="K112" s="262">
        <f>SUM(I112:J112)</f>
        <v>250</v>
      </c>
      <c r="L112" s="289">
        <f>SUM(L111)</f>
        <v>250</v>
      </c>
      <c r="M112" s="262">
        <f>SUM(M111)</f>
        <v>250</v>
      </c>
      <c r="N112" s="290">
        <f>SUM(N111)</f>
        <v>250</v>
      </c>
      <c r="O112" s="311">
        <f>SUM(O111)</f>
        <v>250</v>
      </c>
      <c r="P112" s="24"/>
    </row>
    <row r="113" spans="1:16" ht="13.5" thickBot="1" x14ac:dyDescent="0.25">
      <c r="A113" s="10">
        <v>128</v>
      </c>
      <c r="B113" s="237" t="s">
        <v>67</v>
      </c>
      <c r="C113" s="240"/>
      <c r="D113" s="93"/>
      <c r="E113" s="106"/>
      <c r="F113" s="99"/>
      <c r="G113" s="50"/>
      <c r="H113" s="99"/>
      <c r="I113" s="53"/>
      <c r="J113" s="53"/>
      <c r="K113" s="53"/>
      <c r="L113" s="191"/>
      <c r="M113" s="204"/>
      <c r="N113" s="223"/>
      <c r="O113" s="296"/>
      <c r="P113" s="24"/>
    </row>
    <row r="114" spans="1:16" x14ac:dyDescent="0.2">
      <c r="A114" s="10">
        <v>56900</v>
      </c>
      <c r="B114" s="76"/>
      <c r="C114" s="109" t="s">
        <v>68</v>
      </c>
      <c r="D114" s="90">
        <v>4400</v>
      </c>
      <c r="E114" s="106">
        <v>3804.5</v>
      </c>
      <c r="F114" s="99">
        <v>4400</v>
      </c>
      <c r="G114" s="50">
        <v>3723.23</v>
      </c>
      <c r="H114" s="99">
        <v>4400</v>
      </c>
      <c r="I114" s="50">
        <v>3079.26</v>
      </c>
      <c r="J114" s="50">
        <v>915.82</v>
      </c>
      <c r="K114" s="50">
        <f>SUM(I114:J114)</f>
        <v>3995.0800000000004</v>
      </c>
      <c r="L114" s="191">
        <v>4400</v>
      </c>
      <c r="M114" s="204">
        <v>2242.85</v>
      </c>
      <c r="N114" s="223">
        <v>2743</v>
      </c>
      <c r="O114" s="296">
        <v>3739</v>
      </c>
      <c r="P114" s="24" t="s">
        <v>153</v>
      </c>
    </row>
    <row r="115" spans="1:16" x14ac:dyDescent="0.2">
      <c r="B115" s="84" t="s">
        <v>34</v>
      </c>
      <c r="C115" s="107" t="s">
        <v>69</v>
      </c>
      <c r="D115" s="90">
        <v>337</v>
      </c>
      <c r="E115" s="106">
        <v>291.04000000000002</v>
      </c>
      <c r="F115" s="99">
        <v>350</v>
      </c>
      <c r="G115" s="50">
        <v>284.83</v>
      </c>
      <c r="H115" s="99">
        <v>350</v>
      </c>
      <c r="I115" s="50">
        <v>216.42</v>
      </c>
      <c r="J115" s="50">
        <v>128.22</v>
      </c>
      <c r="K115" s="50">
        <f>SUM(I115:J115)</f>
        <v>344.64</v>
      </c>
      <c r="L115" s="191">
        <v>350</v>
      </c>
      <c r="M115" s="204">
        <v>1070</v>
      </c>
      <c r="N115" s="223">
        <v>1450</v>
      </c>
      <c r="O115" s="296">
        <v>1230</v>
      </c>
      <c r="P115" s="24" t="s">
        <v>192</v>
      </c>
    </row>
    <row r="116" spans="1:16" x14ac:dyDescent="0.2">
      <c r="B116" s="84"/>
      <c r="C116" s="110" t="s">
        <v>148</v>
      </c>
      <c r="D116" s="90"/>
      <c r="E116" s="106"/>
      <c r="F116" s="99"/>
      <c r="G116" s="50"/>
      <c r="H116" s="99"/>
      <c r="I116" s="50"/>
      <c r="J116" s="50"/>
      <c r="K116" s="50"/>
      <c r="L116" s="191"/>
      <c r="M116" s="204">
        <v>180</v>
      </c>
      <c r="N116" s="223">
        <v>180</v>
      </c>
      <c r="O116" s="296">
        <v>180</v>
      </c>
      <c r="P116" s="24" t="s">
        <v>154</v>
      </c>
    </row>
    <row r="117" spans="1:16" x14ac:dyDescent="0.2">
      <c r="B117" s="84" t="s">
        <v>41</v>
      </c>
      <c r="C117" s="107" t="s">
        <v>81</v>
      </c>
      <c r="D117" s="90">
        <v>855</v>
      </c>
      <c r="E117" s="106">
        <v>1111.99</v>
      </c>
      <c r="F117" s="99">
        <v>1224</v>
      </c>
      <c r="G117" s="50">
        <v>877.47</v>
      </c>
      <c r="H117" s="99">
        <v>1000</v>
      </c>
      <c r="I117" s="50">
        <v>854</v>
      </c>
      <c r="J117" s="50">
        <v>170</v>
      </c>
      <c r="K117" s="50">
        <f t="shared" ref="K117:K122" si="19">SUM(I117:J117)</f>
        <v>1024</v>
      </c>
      <c r="L117" s="191">
        <v>1000</v>
      </c>
      <c r="M117" s="204">
        <v>531</v>
      </c>
      <c r="N117" s="223">
        <v>655</v>
      </c>
      <c r="O117" s="296">
        <v>1000</v>
      </c>
      <c r="P117" s="24" t="s">
        <v>185</v>
      </c>
    </row>
    <row r="118" spans="1:16" x14ac:dyDescent="0.2">
      <c r="B118" s="84" t="s">
        <v>34</v>
      </c>
      <c r="C118" s="107" t="s">
        <v>70</v>
      </c>
      <c r="D118" s="130">
        <v>65</v>
      </c>
      <c r="E118" s="147">
        <v>83.87</v>
      </c>
      <c r="F118" s="99">
        <v>278</v>
      </c>
      <c r="G118" s="50">
        <v>69.459999999999994</v>
      </c>
      <c r="H118" s="99">
        <v>260</v>
      </c>
      <c r="I118" s="50">
        <v>86.11</v>
      </c>
      <c r="J118" s="50">
        <v>17</v>
      </c>
      <c r="K118" s="50">
        <f t="shared" si="19"/>
        <v>103.11</v>
      </c>
      <c r="L118" s="191">
        <v>260</v>
      </c>
      <c r="M118" s="204">
        <v>39</v>
      </c>
      <c r="N118" s="223">
        <v>55</v>
      </c>
      <c r="O118" s="296">
        <v>260</v>
      </c>
      <c r="P118" s="24" t="s">
        <v>185</v>
      </c>
    </row>
    <row r="119" spans="1:16" x14ac:dyDescent="0.2">
      <c r="B119" s="84" t="s">
        <v>35</v>
      </c>
      <c r="C119" s="107" t="s">
        <v>115</v>
      </c>
      <c r="D119" s="90">
        <v>225</v>
      </c>
      <c r="E119" s="106">
        <v>477.38</v>
      </c>
      <c r="F119" s="99">
        <v>350</v>
      </c>
      <c r="G119" s="50">
        <v>135.91999999999999</v>
      </c>
      <c r="H119" s="99">
        <v>300</v>
      </c>
      <c r="I119" s="50">
        <v>449.24</v>
      </c>
      <c r="J119" s="50">
        <v>100</v>
      </c>
      <c r="K119" s="50">
        <f t="shared" si="19"/>
        <v>549.24</v>
      </c>
      <c r="L119" s="191">
        <v>500</v>
      </c>
      <c r="M119" s="204">
        <v>135</v>
      </c>
      <c r="N119" s="223">
        <v>150</v>
      </c>
      <c r="O119" s="296">
        <v>500</v>
      </c>
      <c r="P119" s="24" t="s">
        <v>185</v>
      </c>
    </row>
    <row r="120" spans="1:16" x14ac:dyDescent="0.2">
      <c r="B120" s="84" t="s">
        <v>71</v>
      </c>
      <c r="C120" s="107" t="s">
        <v>72</v>
      </c>
      <c r="D120" s="90">
        <v>214</v>
      </c>
      <c r="E120" s="106">
        <v>0</v>
      </c>
      <c r="F120" s="133">
        <v>0</v>
      </c>
      <c r="G120" s="55">
        <v>0</v>
      </c>
      <c r="H120" s="133">
        <v>192</v>
      </c>
      <c r="I120" s="50">
        <v>75</v>
      </c>
      <c r="J120" s="50">
        <v>0</v>
      </c>
      <c r="K120" s="50">
        <f t="shared" si="19"/>
        <v>75</v>
      </c>
      <c r="L120" s="196">
        <v>100</v>
      </c>
      <c r="M120" s="204">
        <v>0</v>
      </c>
      <c r="N120" s="223">
        <v>0</v>
      </c>
      <c r="O120" s="296">
        <v>100</v>
      </c>
      <c r="P120" s="24" t="s">
        <v>185</v>
      </c>
    </row>
    <row r="121" spans="1:16" x14ac:dyDescent="0.2">
      <c r="B121" s="84" t="s">
        <v>34</v>
      </c>
      <c r="C121" s="107" t="s">
        <v>73</v>
      </c>
      <c r="D121" s="90">
        <v>16</v>
      </c>
      <c r="E121" s="106">
        <v>0</v>
      </c>
      <c r="F121" s="134">
        <v>18</v>
      </c>
      <c r="G121" s="66">
        <v>0</v>
      </c>
      <c r="H121" s="134">
        <v>15</v>
      </c>
      <c r="I121" s="50">
        <v>5.74</v>
      </c>
      <c r="J121" s="50">
        <v>0</v>
      </c>
      <c r="K121" s="50">
        <f t="shared" si="19"/>
        <v>5.74</v>
      </c>
      <c r="L121" s="197">
        <v>7</v>
      </c>
      <c r="M121" s="204">
        <v>0</v>
      </c>
      <c r="N121" s="223">
        <v>0</v>
      </c>
      <c r="O121" s="296">
        <v>7</v>
      </c>
      <c r="P121" s="24" t="s">
        <v>185</v>
      </c>
    </row>
    <row r="122" spans="1:16" x14ac:dyDescent="0.2">
      <c r="A122" s="17" t="s">
        <v>88</v>
      </c>
      <c r="B122" s="76"/>
      <c r="C122" s="107" t="s">
        <v>82</v>
      </c>
      <c r="D122" s="90">
        <v>250</v>
      </c>
      <c r="E122" s="106">
        <v>250</v>
      </c>
      <c r="F122" s="99">
        <v>250</v>
      </c>
      <c r="G122" s="50">
        <v>250</v>
      </c>
      <c r="H122" s="99">
        <v>250</v>
      </c>
      <c r="I122" s="50">
        <v>250</v>
      </c>
      <c r="J122" s="50">
        <v>0</v>
      </c>
      <c r="K122" s="50">
        <f t="shared" si="19"/>
        <v>250</v>
      </c>
      <c r="L122" s="191">
        <v>250</v>
      </c>
      <c r="M122" s="204">
        <v>250</v>
      </c>
      <c r="N122" s="223">
        <v>250</v>
      </c>
      <c r="O122" s="296">
        <v>250</v>
      </c>
      <c r="P122" s="24" t="s">
        <v>149</v>
      </c>
    </row>
    <row r="123" spans="1:16" ht="13.5" thickBot="1" x14ac:dyDescent="0.25">
      <c r="A123" s="17"/>
      <c r="B123" s="76"/>
      <c r="C123" s="230" t="s">
        <v>163</v>
      </c>
      <c r="D123" s="275"/>
      <c r="E123" s="251"/>
      <c r="F123" s="272"/>
      <c r="G123" s="253"/>
      <c r="H123" s="272"/>
      <c r="I123" s="253"/>
      <c r="J123" s="253"/>
      <c r="K123" s="253"/>
      <c r="L123" s="274"/>
      <c r="M123" s="256">
        <v>0</v>
      </c>
      <c r="N123" s="257">
        <v>0</v>
      </c>
      <c r="O123" s="297">
        <v>0</v>
      </c>
      <c r="P123" s="24"/>
    </row>
    <row r="124" spans="1:16" x14ac:dyDescent="0.2">
      <c r="A124" s="10"/>
      <c r="B124" s="77"/>
      <c r="C124" s="13" t="s">
        <v>37</v>
      </c>
      <c r="D124" s="265">
        <f t="shared" ref="D124:H124" si="20">SUM(D114:D122)</f>
        <v>6362</v>
      </c>
      <c r="E124" s="244">
        <f t="shared" si="20"/>
        <v>6018.78</v>
      </c>
      <c r="F124" s="288">
        <f t="shared" si="20"/>
        <v>6870</v>
      </c>
      <c r="G124" s="246">
        <f t="shared" si="20"/>
        <v>5340.91</v>
      </c>
      <c r="H124" s="288">
        <f t="shared" si="20"/>
        <v>6767</v>
      </c>
      <c r="I124" s="262">
        <f>SUM(I114:I122)</f>
        <v>5015.7699999999995</v>
      </c>
      <c r="J124" s="262">
        <f>SUM(J114:J122)</f>
        <v>1331.04</v>
      </c>
      <c r="K124" s="262">
        <f>SUM(I124:J124)</f>
        <v>6346.8099999999995</v>
      </c>
      <c r="L124" s="289">
        <f>SUM(L114:L122)</f>
        <v>6867</v>
      </c>
      <c r="M124" s="262">
        <f>SUM(M114:M123)</f>
        <v>4447.8500000000004</v>
      </c>
      <c r="N124" s="290">
        <f>SUM(N114:N123)</f>
        <v>5483</v>
      </c>
      <c r="O124" s="311">
        <f>SUM(O114:O123)</f>
        <v>7266</v>
      </c>
      <c r="P124" s="24"/>
    </row>
    <row r="125" spans="1:16" x14ac:dyDescent="0.2">
      <c r="A125" s="10"/>
      <c r="B125" s="76"/>
      <c r="D125" s="130"/>
      <c r="E125" s="23"/>
      <c r="F125" s="135"/>
      <c r="G125" s="56"/>
      <c r="H125" s="135"/>
      <c r="I125" s="56"/>
      <c r="J125" s="56"/>
      <c r="K125" s="56"/>
      <c r="L125" s="135"/>
      <c r="M125" s="204"/>
      <c r="N125" s="223"/>
      <c r="O125" s="296"/>
      <c r="P125" s="24"/>
    </row>
    <row r="126" spans="1:16" x14ac:dyDescent="0.2">
      <c r="A126" s="10"/>
      <c r="B126" s="213" t="s">
        <v>74</v>
      </c>
      <c r="C126" s="6"/>
      <c r="D126" s="93"/>
      <c r="E126" s="106"/>
      <c r="F126" s="99"/>
      <c r="G126" s="50"/>
      <c r="H126" s="99"/>
      <c r="I126" s="50"/>
      <c r="J126" s="50"/>
      <c r="K126" s="50"/>
      <c r="L126" s="191"/>
      <c r="M126" s="204"/>
      <c r="N126" s="223"/>
      <c r="O126" s="296"/>
      <c r="P126" s="24"/>
    </row>
    <row r="127" spans="1:16" x14ac:dyDescent="0.2">
      <c r="A127" s="15" t="s">
        <v>91</v>
      </c>
      <c r="B127" s="76"/>
      <c r="C127" s="107" t="s">
        <v>32</v>
      </c>
      <c r="D127" s="90">
        <v>0</v>
      </c>
      <c r="E127" s="18">
        <v>0</v>
      </c>
      <c r="F127" s="99">
        <v>0</v>
      </c>
      <c r="G127" s="50">
        <v>0</v>
      </c>
      <c r="H127" s="99">
        <v>0</v>
      </c>
      <c r="I127" s="50"/>
      <c r="J127" s="50"/>
      <c r="K127" s="50">
        <f>SUM(I127:J127)</f>
        <v>0</v>
      </c>
      <c r="L127" s="191">
        <v>0</v>
      </c>
      <c r="M127" s="204"/>
      <c r="N127" s="223"/>
      <c r="O127" s="296">
        <v>0</v>
      </c>
      <c r="P127" s="24"/>
    </row>
    <row r="128" spans="1:16" x14ac:dyDescent="0.2">
      <c r="A128" s="16" t="s">
        <v>92</v>
      </c>
      <c r="B128" s="76"/>
      <c r="C128" s="107" t="s">
        <v>100</v>
      </c>
      <c r="D128" s="90">
        <v>59357</v>
      </c>
      <c r="E128" s="18"/>
      <c r="F128" s="99">
        <v>59357</v>
      </c>
      <c r="G128" s="50">
        <v>59356.68</v>
      </c>
      <c r="H128" s="99">
        <v>59357</v>
      </c>
      <c r="I128" s="50">
        <v>59356.79</v>
      </c>
      <c r="J128" s="50">
        <v>0</v>
      </c>
      <c r="K128" s="50">
        <f>SUM(I128:J128)</f>
        <v>59356.79</v>
      </c>
      <c r="L128" s="191">
        <v>0</v>
      </c>
      <c r="M128" s="204"/>
      <c r="N128" s="223"/>
      <c r="O128" s="296">
        <v>0</v>
      </c>
      <c r="P128" s="24"/>
    </row>
    <row r="129" spans="1:16" x14ac:dyDescent="0.2">
      <c r="A129" s="16"/>
      <c r="B129" s="76"/>
      <c r="C129" s="164" t="s">
        <v>101</v>
      </c>
      <c r="D129" s="132">
        <v>9663</v>
      </c>
      <c r="E129" s="18">
        <v>0</v>
      </c>
      <c r="F129" s="99">
        <v>9662.8700000000008</v>
      </c>
      <c r="G129" s="50">
        <v>9663</v>
      </c>
      <c r="H129" s="99">
        <v>9663</v>
      </c>
      <c r="I129" s="50">
        <v>9662.8700000000008</v>
      </c>
      <c r="J129" s="50">
        <v>0</v>
      </c>
      <c r="K129" s="50">
        <v>9662.85</v>
      </c>
      <c r="L129" s="191">
        <v>9662</v>
      </c>
      <c r="M129" s="204">
        <v>9662</v>
      </c>
      <c r="N129" s="223">
        <v>9662</v>
      </c>
      <c r="O129" s="296">
        <v>0</v>
      </c>
      <c r="P129" s="24"/>
    </row>
    <row r="130" spans="1:16" x14ac:dyDescent="0.2">
      <c r="A130" s="16"/>
      <c r="B130" s="76"/>
      <c r="C130" s="164" t="s">
        <v>166</v>
      </c>
      <c r="D130" s="132"/>
      <c r="E130" s="18"/>
      <c r="F130" s="99"/>
      <c r="G130" s="50"/>
      <c r="H130" s="99"/>
      <c r="I130" s="50"/>
      <c r="J130" s="50"/>
      <c r="K130" s="50"/>
      <c r="L130" s="191"/>
      <c r="M130" s="204">
        <v>28267</v>
      </c>
      <c r="N130" s="223">
        <v>28267</v>
      </c>
      <c r="O130" s="296">
        <v>0</v>
      </c>
      <c r="P130" s="24"/>
    </row>
    <row r="131" spans="1:16" x14ac:dyDescent="0.2">
      <c r="A131" s="10"/>
      <c r="B131" s="76"/>
      <c r="C131" s="165" t="s">
        <v>5</v>
      </c>
      <c r="D131" s="92">
        <f>SUM(D127:D129)</f>
        <v>69020</v>
      </c>
      <c r="E131" s="22">
        <f t="shared" ref="E131:G131" si="21">SUM(E127:E129)</f>
        <v>0</v>
      </c>
      <c r="F131" s="88">
        <v>69020</v>
      </c>
      <c r="G131" s="57">
        <f t="shared" si="21"/>
        <v>69019.679999999993</v>
      </c>
      <c r="H131" s="88">
        <f t="shared" ref="H131" si="22">SUM(H127:H129)</f>
        <v>69020</v>
      </c>
      <c r="I131" s="57">
        <f>SUM(I128:I129)</f>
        <v>69019.66</v>
      </c>
      <c r="J131" s="57">
        <f>SUM(J128:J129)</f>
        <v>0</v>
      </c>
      <c r="K131" s="57">
        <f>SUM(I131:J131)</f>
        <v>69019.66</v>
      </c>
      <c r="L131" s="198">
        <f>SUM(L127:L129)</f>
        <v>9662</v>
      </c>
      <c r="M131" s="57">
        <f>SUM(M129:M130)</f>
        <v>37929</v>
      </c>
      <c r="N131" s="229">
        <f>SUM(N129:N130)</f>
        <v>37929</v>
      </c>
      <c r="O131" s="312">
        <f>SUM(O128:O129)</f>
        <v>0</v>
      </c>
      <c r="P131" s="24"/>
    </row>
    <row r="132" spans="1:16" x14ac:dyDescent="0.2">
      <c r="A132" s="10"/>
      <c r="B132" s="213" t="s">
        <v>75</v>
      </c>
      <c r="C132" s="214"/>
      <c r="D132" s="93"/>
      <c r="E132" s="106"/>
      <c r="F132" s="99"/>
      <c r="G132" s="50"/>
      <c r="H132" s="99"/>
      <c r="I132" s="50"/>
      <c r="J132" s="50"/>
      <c r="K132" s="50"/>
      <c r="L132" s="191"/>
      <c r="M132" s="204"/>
      <c r="N132" s="223"/>
      <c r="O132" s="296"/>
      <c r="P132" s="24"/>
    </row>
    <row r="133" spans="1:16" x14ac:dyDescent="0.2">
      <c r="A133" s="10"/>
      <c r="B133" s="76"/>
      <c r="C133" s="107" t="s">
        <v>76</v>
      </c>
      <c r="D133" s="90">
        <v>5798</v>
      </c>
      <c r="E133" s="106"/>
      <c r="F133" s="99"/>
      <c r="G133" s="50"/>
      <c r="H133" s="99"/>
      <c r="I133" s="50"/>
      <c r="J133" s="50"/>
      <c r="K133" s="50"/>
      <c r="L133" s="191"/>
      <c r="M133" s="204"/>
      <c r="N133" s="223"/>
      <c r="O133" s="296">
        <v>0</v>
      </c>
      <c r="P133" s="24"/>
    </row>
    <row r="134" spans="1:16" x14ac:dyDescent="0.2">
      <c r="A134" s="10"/>
      <c r="B134" s="76"/>
      <c r="C134" s="107" t="s">
        <v>124</v>
      </c>
      <c r="D134" s="90"/>
      <c r="E134" s="106"/>
      <c r="F134" s="99"/>
      <c r="G134" s="50"/>
      <c r="H134" s="99"/>
      <c r="I134" s="50"/>
      <c r="J134" s="50"/>
      <c r="K134" s="50"/>
      <c r="L134" s="191">
        <v>4000</v>
      </c>
      <c r="M134" s="204"/>
      <c r="N134" s="223"/>
      <c r="O134" s="296">
        <v>0</v>
      </c>
      <c r="P134" s="24"/>
    </row>
    <row r="135" spans="1:16" x14ac:dyDescent="0.2">
      <c r="A135" s="10"/>
      <c r="B135" s="76"/>
      <c r="C135" s="107" t="s">
        <v>125</v>
      </c>
      <c r="D135" s="90"/>
      <c r="E135" s="106"/>
      <c r="F135" s="99"/>
      <c r="G135" s="50"/>
      <c r="H135" s="99"/>
      <c r="I135" s="50"/>
      <c r="J135" s="50"/>
      <c r="K135" s="50"/>
      <c r="L135" s="191">
        <v>4000</v>
      </c>
      <c r="M135" s="204">
        <v>5614.03</v>
      </c>
      <c r="N135" s="223">
        <v>5614.03</v>
      </c>
      <c r="O135" s="296">
        <v>0</v>
      </c>
      <c r="P135" s="24"/>
    </row>
    <row r="136" spans="1:16" ht="13.5" thickBot="1" x14ac:dyDescent="0.25">
      <c r="A136" s="10"/>
      <c r="B136" s="76"/>
      <c r="C136" s="13" t="s">
        <v>5</v>
      </c>
      <c r="D136" s="92">
        <f>SUM(D133:D134)</f>
        <v>5798</v>
      </c>
      <c r="E136" s="22">
        <f>SUM(E133)</f>
        <v>0</v>
      </c>
      <c r="F136" s="136">
        <f>SUM(F133+F134)</f>
        <v>0</v>
      </c>
      <c r="G136" s="139">
        <f>SUM(G133:G134)</f>
        <v>0</v>
      </c>
      <c r="H136" s="136">
        <f>SUM(H133:H134)</f>
        <v>0</v>
      </c>
      <c r="I136" s="52"/>
      <c r="J136" s="52"/>
      <c r="K136" s="52"/>
      <c r="L136" s="199">
        <f>SUM(L134:L135)</f>
        <v>8000</v>
      </c>
      <c r="M136" s="204"/>
      <c r="N136" s="223"/>
      <c r="O136" s="297">
        <v>0</v>
      </c>
      <c r="P136" s="24"/>
    </row>
    <row r="137" spans="1:16" ht="13.5" thickBot="1" x14ac:dyDescent="0.25">
      <c r="A137" s="10"/>
      <c r="B137" s="144"/>
      <c r="C137" s="140" t="s">
        <v>77</v>
      </c>
      <c r="D137" s="141">
        <f>SUM(D82+D87+D100+D105+D109+D112+D124+D131)</f>
        <v>785911</v>
      </c>
      <c r="E137" s="141">
        <f>SUM(E82+E87+E100+E105+E109+E112+E124+E131)</f>
        <v>596780.07000000007</v>
      </c>
      <c r="F137" s="142">
        <f>SUM(F82+F87+F100+F105+F109+F112+F124+F131+F133)</f>
        <v>776510.2</v>
      </c>
      <c r="G137" s="143">
        <f>SUM(G82+G87+G100+G105+G109+G112+G124+G131)</f>
        <v>918282.21</v>
      </c>
      <c r="H137" s="142">
        <f t="shared" ref="H137:O137" si="23">SUM(H136,H131,H124,H112,H109,H105,H100,H87,H82,)</f>
        <v>790113.2</v>
      </c>
      <c r="I137" s="142">
        <f t="shared" si="23"/>
        <v>630755.54</v>
      </c>
      <c r="J137" s="142">
        <f t="shared" si="23"/>
        <v>168656.49000000002</v>
      </c>
      <c r="K137" s="142">
        <f t="shared" si="23"/>
        <v>799412.03</v>
      </c>
      <c r="L137" s="142">
        <f t="shared" si="23"/>
        <v>758195</v>
      </c>
      <c r="M137" s="142">
        <f t="shared" si="23"/>
        <v>491709.72000000003</v>
      </c>
      <c r="N137" s="142">
        <f t="shared" si="23"/>
        <v>797499.3</v>
      </c>
      <c r="O137" s="313">
        <f t="shared" si="23"/>
        <v>776835</v>
      </c>
      <c r="P137" s="24"/>
    </row>
    <row r="138" spans="1:16" x14ac:dyDescent="0.2">
      <c r="F138" s="21"/>
      <c r="M138" s="24"/>
      <c r="N138" s="24"/>
      <c r="O138" s="24"/>
      <c r="P138" s="24"/>
    </row>
    <row r="139" spans="1:16" x14ac:dyDescent="0.2">
      <c r="M139" s="24"/>
      <c r="N139" s="24"/>
      <c r="O139" s="24"/>
      <c r="P139" s="24"/>
    </row>
    <row r="140" spans="1:16" x14ac:dyDescent="0.2">
      <c r="E140" s="27"/>
      <c r="F140" s="28"/>
      <c r="G140" s="58"/>
      <c r="H140" s="58"/>
      <c r="I140" s="58"/>
      <c r="J140" s="58"/>
      <c r="K140" s="58"/>
      <c r="M140" s="24"/>
      <c r="N140" s="24"/>
      <c r="O140" s="24"/>
      <c r="P140" s="24"/>
    </row>
    <row r="141" spans="1:16" x14ac:dyDescent="0.2">
      <c r="E141" s="29"/>
      <c r="F141" s="28"/>
      <c r="G141" s="58"/>
      <c r="H141" s="58"/>
      <c r="I141" s="59"/>
      <c r="J141" s="59"/>
      <c r="K141" s="59"/>
      <c r="L141" s="28"/>
    </row>
    <row r="142" spans="1:16" x14ac:dyDescent="0.2">
      <c r="E142" s="30"/>
      <c r="F142" s="30"/>
      <c r="G142" s="58"/>
      <c r="H142" s="58"/>
      <c r="I142" s="59"/>
      <c r="J142" s="59"/>
      <c r="K142" s="59"/>
      <c r="L142" s="28"/>
    </row>
    <row r="143" spans="1:16" x14ac:dyDescent="0.2">
      <c r="A143" s="10"/>
      <c r="E143" s="31"/>
      <c r="F143" s="28"/>
      <c r="G143" s="58"/>
      <c r="H143" s="56"/>
      <c r="I143" s="59"/>
      <c r="J143" s="59"/>
      <c r="K143" s="59"/>
      <c r="L143" s="30"/>
    </row>
    <row r="144" spans="1:16" x14ac:dyDescent="0.2">
      <c r="A144" s="15"/>
      <c r="E144" s="20"/>
      <c r="F144" s="20"/>
      <c r="G144" s="60"/>
      <c r="H144" s="56"/>
      <c r="I144" s="56"/>
      <c r="J144" s="56"/>
      <c r="K144" s="56"/>
      <c r="L144" s="20"/>
    </row>
    <row r="145" spans="1:12" x14ac:dyDescent="0.2">
      <c r="A145" s="16"/>
      <c r="E145" s="23"/>
      <c r="F145" s="20"/>
      <c r="G145" s="56"/>
      <c r="H145" s="60"/>
      <c r="I145" s="56"/>
      <c r="J145" s="56"/>
      <c r="K145" s="56"/>
      <c r="L145" s="20"/>
    </row>
    <row r="146" spans="1:12" x14ac:dyDescent="0.2">
      <c r="A146" s="16"/>
      <c r="E146" s="32"/>
      <c r="F146" s="20"/>
      <c r="G146" s="56"/>
      <c r="H146" s="61"/>
      <c r="I146" s="56"/>
      <c r="J146" s="56"/>
      <c r="K146" s="56"/>
      <c r="L146" s="20"/>
    </row>
    <row r="147" spans="1:12" x14ac:dyDescent="0.2">
      <c r="A147" s="16"/>
      <c r="C147" s="26"/>
      <c r="D147" s="26"/>
      <c r="E147" s="23"/>
      <c r="F147" s="20"/>
      <c r="G147" s="56"/>
      <c r="H147" s="56"/>
      <c r="I147" s="56"/>
      <c r="J147" s="56"/>
      <c r="K147" s="56"/>
      <c r="L147" s="20"/>
    </row>
    <row r="148" spans="1:12" x14ac:dyDescent="0.2">
      <c r="A148" s="10"/>
      <c r="C148" s="33"/>
      <c r="D148" s="33"/>
      <c r="E148" s="34"/>
      <c r="F148" s="34"/>
      <c r="G148" s="62"/>
      <c r="H148" s="62"/>
      <c r="I148" s="62"/>
      <c r="J148" s="62"/>
      <c r="K148" s="62"/>
      <c r="L148" s="34"/>
    </row>
    <row r="149" spans="1:12" x14ac:dyDescent="0.2">
      <c r="A149" s="10"/>
      <c r="C149" s="33"/>
      <c r="D149" s="33"/>
      <c r="E149" s="34"/>
      <c r="F149" s="34"/>
      <c r="G149" s="62"/>
      <c r="H149" s="62"/>
      <c r="I149" s="62"/>
      <c r="J149" s="62"/>
      <c r="K149" s="62"/>
      <c r="L149" s="34"/>
    </row>
    <row r="150" spans="1:12" x14ac:dyDescent="0.2">
      <c r="A150" s="10"/>
      <c r="E150" s="23"/>
      <c r="F150" s="20"/>
      <c r="G150" s="56"/>
      <c r="H150" s="56"/>
      <c r="I150" s="56"/>
      <c r="J150" s="56"/>
      <c r="K150" s="56"/>
      <c r="L150" s="20"/>
    </row>
    <row r="151" spans="1:12" x14ac:dyDescent="0.2">
      <c r="A151" s="10"/>
      <c r="E151" s="23"/>
      <c r="F151" s="20"/>
      <c r="G151" s="56"/>
      <c r="H151" s="56"/>
      <c r="I151" s="56"/>
      <c r="J151" s="56"/>
      <c r="K151" s="56"/>
      <c r="L151" s="20"/>
    </row>
    <row r="152" spans="1:12" x14ac:dyDescent="0.2">
      <c r="A152" s="10"/>
      <c r="E152" s="23"/>
      <c r="F152" s="20"/>
      <c r="G152" s="56"/>
      <c r="H152" s="56"/>
      <c r="I152" s="56"/>
      <c r="J152" s="56"/>
      <c r="K152" s="56"/>
      <c r="L152" s="20"/>
    </row>
    <row r="153" spans="1:12" x14ac:dyDescent="0.2">
      <c r="A153" s="10"/>
      <c r="E153" s="23"/>
      <c r="F153" s="20"/>
      <c r="G153" s="56"/>
      <c r="H153" s="56"/>
      <c r="I153" s="56"/>
      <c r="J153" s="56"/>
      <c r="K153" s="56"/>
      <c r="L153" s="20"/>
    </row>
    <row r="154" spans="1:12" x14ac:dyDescent="0.2">
      <c r="A154" s="10"/>
      <c r="C154" s="33"/>
      <c r="D154" s="33"/>
      <c r="E154" s="35"/>
      <c r="F154" s="36"/>
      <c r="G154" s="63"/>
      <c r="H154" s="63"/>
      <c r="I154" s="64"/>
      <c r="J154" s="64"/>
      <c r="K154" s="64"/>
      <c r="L154" s="36"/>
    </row>
    <row r="155" spans="1:12" x14ac:dyDescent="0.2">
      <c r="A155" s="10"/>
      <c r="C155" s="37"/>
      <c r="D155" s="37"/>
      <c r="E155" s="34"/>
      <c r="F155" s="38"/>
      <c r="G155" s="65"/>
      <c r="H155" s="65"/>
      <c r="I155" s="65"/>
      <c r="J155" s="65"/>
      <c r="K155" s="65"/>
      <c r="L155" s="38"/>
    </row>
    <row r="157" spans="1:12" x14ac:dyDescent="0.2">
      <c r="E157">
        <v>38651.46</v>
      </c>
    </row>
  </sheetData>
  <phoneticPr fontId="0" type="noConversion"/>
  <pageMargins left="0.25" right="0.25" top="0" bottom="0" header="0.5" footer="0.5"/>
  <pageSetup paperSize="5" scale="29" orientation="landscape" horizontalDpi="300" verticalDpi="300" r:id="rId1"/>
  <headerFooter alignWithMargins="0"/>
  <rowBreaks count="2" manualBreakCount="2">
    <brk id="47" max="8" man="1"/>
    <brk id="87" max="8" man="1"/>
  </rowBreaks>
  <ignoredErrors>
    <ignoredError sqref="G13"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0"/>
  <sheetViews>
    <sheetView showGridLines="0" topLeftCell="A7"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41" t="s">
        <v>104</v>
      </c>
      <c r="C1" s="41"/>
      <c r="D1" s="45"/>
      <c r="E1" s="45"/>
      <c r="F1" s="45"/>
    </row>
    <row r="2" spans="2:6" x14ac:dyDescent="0.2">
      <c r="B2" s="41" t="s">
        <v>105</v>
      </c>
      <c r="C2" s="41"/>
      <c r="D2" s="45"/>
      <c r="E2" s="45"/>
      <c r="F2" s="45"/>
    </row>
    <row r="3" spans="2:6" x14ac:dyDescent="0.2">
      <c r="B3" s="42"/>
      <c r="C3" s="42"/>
      <c r="D3" s="46"/>
      <c r="E3" s="46"/>
      <c r="F3" s="46"/>
    </row>
    <row r="4" spans="2:6" ht="51" x14ac:dyDescent="0.2">
      <c r="B4" s="42" t="s">
        <v>106</v>
      </c>
      <c r="C4" s="42"/>
      <c r="D4" s="46"/>
      <c r="E4" s="46"/>
      <c r="F4" s="46"/>
    </row>
    <row r="5" spans="2:6" x14ac:dyDescent="0.2">
      <c r="B5" s="42"/>
      <c r="C5" s="42"/>
      <c r="D5" s="46"/>
      <c r="E5" s="46"/>
      <c r="F5" s="46"/>
    </row>
    <row r="6" spans="2:6" ht="25.5" x14ac:dyDescent="0.2">
      <c r="B6" s="41" t="s">
        <v>107</v>
      </c>
      <c r="C6" s="41"/>
      <c r="D6" s="45"/>
      <c r="E6" s="45" t="s">
        <v>108</v>
      </c>
      <c r="F6" s="45" t="s">
        <v>109</v>
      </c>
    </row>
    <row r="7" spans="2:6" ht="13.5" thickBot="1" x14ac:dyDescent="0.25">
      <c r="B7" s="42"/>
      <c r="C7" s="42"/>
      <c r="D7" s="46"/>
      <c r="E7" s="46"/>
      <c r="F7" s="46"/>
    </row>
    <row r="8" spans="2:6" ht="39" thickBot="1" x14ac:dyDescent="0.25">
      <c r="B8" s="43" t="s">
        <v>110</v>
      </c>
      <c r="C8" s="44"/>
      <c r="D8" s="47"/>
      <c r="E8" s="47">
        <v>28</v>
      </c>
      <c r="F8" s="48" t="s">
        <v>111</v>
      </c>
    </row>
    <row r="9" spans="2:6" x14ac:dyDescent="0.2">
      <c r="B9" s="42"/>
      <c r="C9" s="42"/>
      <c r="D9" s="46"/>
      <c r="E9" s="46"/>
      <c r="F9" s="46"/>
    </row>
    <row r="10" spans="2:6" x14ac:dyDescent="0.2">
      <c r="B10" s="42"/>
      <c r="C10" s="42"/>
      <c r="D10" s="46"/>
      <c r="E10" s="46"/>
      <c r="F10"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Harmony 2020 Budget </vt:lpstr>
      <vt:lpstr>Compatibility Report</vt:lpstr>
      <vt:lpstr>'Harmony 2020 Budget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 OF HARMONY</dc:creator>
  <cp:lastModifiedBy>Clerk</cp:lastModifiedBy>
  <cp:lastPrinted>2019-10-29T15:09:35Z</cp:lastPrinted>
  <dcterms:created xsi:type="dcterms:W3CDTF">2002-11-11T19:52:13Z</dcterms:created>
  <dcterms:modified xsi:type="dcterms:W3CDTF">2019-11-14T21:08:49Z</dcterms:modified>
</cp:coreProperties>
</file>